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740" windowWidth="15180" windowHeight="8700" activeTab="0"/>
  </bookViews>
  <sheets>
    <sheet name="Biudzetas" sheetId="1" r:id="rId1"/>
    <sheet name="Netiesiogines" sheetId="2" r:id="rId2"/>
  </sheets>
  <definedNames>
    <definedName name="aa">'Biudzetas'!#REF!</definedName>
    <definedName name="_xlnm.Print_Area" localSheetId="0">'Biudzetas'!$K$6:$R$48</definedName>
    <definedName name="_xlnm.Print_Area" localSheetId="1">'Netiesiogines'!$G$7:$M$135</definedName>
    <definedName name="_xlnm.Print_Titles" localSheetId="0">'Biudzetas'!$12:$13</definedName>
    <definedName name="_xlnm.Print_Titles" localSheetId="1">'Netiesiogines'!$9:$10</definedName>
  </definedNames>
  <calcPr fullCalcOnLoad="1"/>
</workbook>
</file>

<file path=xl/comments1.xml><?xml version="1.0" encoding="utf-8"?>
<comments xmlns="http://schemas.openxmlformats.org/spreadsheetml/2006/main">
  <authors>
    <author>Arijus Šlepikas</author>
    <author>AS</author>
  </authors>
  <commentList>
    <comment ref="M29" authorId="0">
      <text>
        <r>
          <rPr>
            <sz val="8"/>
            <rFont val="Tahoma"/>
            <family val="2"/>
          </rPr>
          <t>Vienodo dydždio norma netiesioginėms vykdymo išlaidoms</t>
        </r>
      </text>
    </comment>
    <comment ref="M38" authorId="0">
      <text>
        <r>
          <rPr>
            <sz val="8"/>
            <rFont val="Tahoma"/>
            <family val="2"/>
          </rPr>
          <t>Vienodo dydždio norma netiesioginėms administravimo išlaidoms</t>
        </r>
      </text>
    </comment>
    <comment ref="O40" authorId="0">
      <text>
        <r>
          <rPr>
            <sz val="8"/>
            <rFont val="Tahoma"/>
            <family val="2"/>
          </rPr>
          <t>Žemiau nurodytos pajamomis nepadengtų išlaidų (bendra paprojekčio tinkamų išlaidų suma</t>
        </r>
        <r>
          <rPr>
            <b/>
            <sz val="8"/>
            <rFont val="Tahoma"/>
            <family val="2"/>
          </rPr>
          <t xml:space="preserve"> minus</t>
        </r>
        <r>
          <rPr>
            <sz val="8"/>
            <rFont val="Tahoma"/>
            <family val="2"/>
          </rPr>
          <t xml:space="preserve"> paprojekčio pajamos) finansavimo šaltinių dalys procentais.</t>
        </r>
      </text>
    </comment>
    <comment ref="Q40" authorId="0">
      <text>
        <r>
          <rPr>
            <sz val="8"/>
            <rFont val="Tahoma"/>
            <family val="2"/>
          </rPr>
          <t>Žemiau nurodytos visų paprojekčio tinkamų išlaidų  finansavimo dalys procentais.</t>
        </r>
      </text>
    </comment>
    <comment ref="O43" authorId="0">
      <text>
        <r>
          <rPr>
            <sz val="8"/>
            <rFont val="Tahoma"/>
            <family val="2"/>
          </rPr>
          <t>Nuosavų lėšų įnašo dalis procentais nuo pajamomis nepadengtų paprojekčio išlaidų (t.y. paprojekčio išlaidos minus paprojekčio pajamos). Ši dalis turi būti ne mažesnė nei 10 procentų. Priklausomai nuo šio dydžio tikslingumo vertinimo metu paraiškai skiriami balai:
 - nuo 10 (imtinai) iki 15 procentų – 1 balas;
 - nuo 15 (imtinai) iki 20 procentų – 2 balai;
 - nuo 20 (imtinai) iki 30 (imtinai) procentų – 3 balai;
 - daugiau negu 30 procentų – 4 balai.</t>
        </r>
      </text>
    </comment>
    <comment ref="R40" authorId="1">
      <text>
        <r>
          <rPr>
            <sz val="8"/>
            <rFont val="Tahoma"/>
            <family val="2"/>
          </rPr>
          <t>Nurodoma pareiškėjo ir kiekvieno partnerio nuosavų lėšų įnašo suma.</t>
        </r>
      </text>
    </comment>
    <comment ref="R42" authorId="1">
      <text>
        <r>
          <rPr>
            <sz val="8"/>
            <rFont val="Tahoma"/>
            <family val="2"/>
          </rPr>
          <t>Nurodomi paprojekčio pajamų šaltiniai bei jų apskaičiavimas.</t>
        </r>
      </text>
    </comment>
  </commentList>
</comments>
</file>

<file path=xl/sharedStrings.xml><?xml version="1.0" encoding="utf-8"?>
<sst xmlns="http://schemas.openxmlformats.org/spreadsheetml/2006/main" count="430" uniqueCount="217">
  <si>
    <t>Išlaidų pagrindimas</t>
  </si>
  <si>
    <t>Nr.</t>
  </si>
  <si>
    <t>Išlaidų pavadinimas</t>
  </si>
  <si>
    <t>1.</t>
  </si>
  <si>
    <t>Vykdymo išlaidos</t>
  </si>
  <si>
    <t>Personalo išlaidos</t>
  </si>
  <si>
    <t>1.1.</t>
  </si>
  <si>
    <t>Pridėtinės išlaidos</t>
  </si>
  <si>
    <t>1.2.</t>
  </si>
  <si>
    <t>1.3.</t>
  </si>
  <si>
    <t>1.4.</t>
  </si>
  <si>
    <t>1.5.</t>
  </si>
  <si>
    <t>1.6.</t>
  </si>
  <si>
    <t>1.7.</t>
  </si>
  <si>
    <t>Netiesioginės administravimo išlaidos</t>
  </si>
  <si>
    <t>Netiesioginės vykdymo išlaidos</t>
  </si>
  <si>
    <t>3.</t>
  </si>
  <si>
    <t>4.</t>
  </si>
  <si>
    <t>5.</t>
  </si>
  <si>
    <t>Grupė</t>
  </si>
  <si>
    <t>Eilutė</t>
  </si>
  <si>
    <t>Eilutės
grupė</t>
  </si>
  <si>
    <t>-</t>
  </si>
  <si>
    <t>6.</t>
  </si>
  <si>
    <t>Paramos lėšos</t>
  </si>
  <si>
    <t>Bendrojo finansavimo lėšos</t>
  </si>
  <si>
    <t>Paprojekčio pajamos</t>
  </si>
  <si>
    <t>Paprojekčio finansavimo šaltiniai:</t>
  </si>
  <si>
    <t>Suma, 
Lt</t>
  </si>
  <si>
    <t>VDN</t>
  </si>
  <si>
    <t>A.</t>
  </si>
  <si>
    <t>B.</t>
  </si>
  <si>
    <t>2.</t>
  </si>
  <si>
    <t>C.</t>
  </si>
  <si>
    <t>7.</t>
  </si>
  <si>
    <t>Tiesioginės vykdymo išlaidos</t>
  </si>
  <si>
    <t>Vienetas</t>
  </si>
  <si>
    <t>Vienetų skaičius</t>
  </si>
  <si>
    <t>%</t>
  </si>
  <si>
    <t>Administravimo išlaidos</t>
  </si>
  <si>
    <t>Kitos pridėtinės išlaidos</t>
  </si>
  <si>
    <t>Darbo laikas (val.)</t>
  </si>
  <si>
    <t>Pavadinimas</t>
  </si>
  <si>
    <t>Įkainis</t>
  </si>
  <si>
    <t>Komentaras</t>
  </si>
  <si>
    <t>2.1.</t>
  </si>
  <si>
    <t>3.1.</t>
  </si>
  <si>
    <t>2.1.1.</t>
  </si>
  <si>
    <t>2.1.2.</t>
  </si>
  <si>
    <t>3.1.1.</t>
  </si>
  <si>
    <t>3.1.2.</t>
  </si>
  <si>
    <t>1. PAPROJEKČIO BIUDŽETAS</t>
  </si>
  <si>
    <t>2. NETIESIOGINIŲ IŠLAIDŲ PAGRINDIMAS</t>
  </si>
  <si>
    <t>Patalpų nuoma ir eksploatacija</t>
  </si>
  <si>
    <t>Nuosavos lėšos</t>
  </si>
  <si>
    <t>Tiesioginės administravimo išlaidos</t>
  </si>
  <si>
    <t>8.</t>
  </si>
  <si>
    <t>1.1.1.</t>
  </si>
  <si>
    <t>1.1.2.</t>
  </si>
  <si>
    <t>Netiesioginės
administravimo
išlaidos</t>
  </si>
  <si>
    <t>Netiesioginės
vykdymo
išlaidos</t>
  </si>
  <si>
    <t>Iš viso</t>
  </si>
  <si>
    <t>Organizacija/
padalinys</t>
  </si>
  <si>
    <t>3.2.</t>
  </si>
  <si>
    <t>* Biudžeto eilutės gali būti įterpiamos pagal poreikį.</t>
  </si>
  <si>
    <t>Komandiruočių išlaidos</t>
  </si>
  <si>
    <t>3.3.</t>
  </si>
  <si>
    <t>1.1.3.</t>
  </si>
  <si>
    <t>1.1.4.</t>
  </si>
  <si>
    <t>Ryšiai/telekomunikacija</t>
  </si>
  <si>
    <t>Kuro sunaudojimas</t>
  </si>
  <si>
    <t>2.1.3.</t>
  </si>
  <si>
    <t>2.1.4.</t>
  </si>
  <si>
    <t>3.1.3.</t>
  </si>
  <si>
    <t>3.1.4.</t>
  </si>
  <si>
    <t>* Papildomos organizacijos/padaliniai gali būti įterpiami pagal poreikį.</t>
  </si>
  <si>
    <t>Paslaugų pirkimo išlaidos</t>
  </si>
  <si>
    <t>Įrangos, įrenginių, kito turto įsigijimo išlaidos</t>
  </si>
  <si>
    <t>Viešinimo išlaidos</t>
  </si>
  <si>
    <t>Audito išlaidos</t>
  </si>
  <si>
    <t>Administravimo paslaugų išlaidos</t>
  </si>
  <si>
    <t>Žr. netiesioginių išlaidų pagrindimo lentelę</t>
  </si>
  <si>
    <t>Tinkamos finansuoti išlaidos, iš viso</t>
  </si>
  <si>
    <t>4.1.</t>
  </si>
  <si>
    <t>4.1.1.</t>
  </si>
  <si>
    <t>4.1.2.</t>
  </si>
  <si>
    <t>4.1.3.</t>
  </si>
  <si>
    <t>4.1.4.</t>
  </si>
  <si>
    <t>9.</t>
  </si>
  <si>
    <t>10.</t>
  </si>
  <si>
    <t>11.</t>
  </si>
  <si>
    <t>12.</t>
  </si>
  <si>
    <t>13.</t>
  </si>
  <si>
    <t>14.</t>
  </si>
  <si>
    <t>15.</t>
  </si>
  <si>
    <t>16.</t>
  </si>
  <si>
    <t>17.</t>
  </si>
  <si>
    <t>18.</t>
  </si>
  <si>
    <t>19.</t>
  </si>
  <si>
    <t>20.</t>
  </si>
  <si>
    <t>Aktyvus</t>
  </si>
  <si>
    <t>Org/pad.</t>
  </si>
  <si>
    <t>Val.</t>
  </si>
  <si>
    <t>Išlaidos</t>
  </si>
  <si>
    <t>Įvesta</t>
  </si>
  <si>
    <t>Skirt. nuo biudž.
val.</t>
  </si>
  <si>
    <t>A</t>
  </si>
  <si>
    <t>B</t>
  </si>
  <si>
    <t>Organizacija/padalinys</t>
  </si>
  <si>
    <t>Paprojektis</t>
  </si>
  <si>
    <t>Tuščios
eilutės</t>
  </si>
  <si>
    <t>Nepilnai
užpildytos
eilutės</t>
  </si>
  <si>
    <t>Kateg-
orija</t>
  </si>
  <si>
    <t>Grupės
kateg-
orija</t>
  </si>
  <si>
    <t>Eilučių 
sk.</t>
  </si>
  <si>
    <t>Eilutės 
nr.</t>
  </si>
  <si>
    <t>Personalo
vienetas</t>
  </si>
  <si>
    <t>Vieneto kaina</t>
  </si>
  <si>
    <t>Vykdymo išlaid.</t>
  </si>
  <si>
    <t>Aministravimo</t>
  </si>
  <si>
    <t>Tiesiog</t>
  </si>
  <si>
    <t>Max.netiesiog</t>
  </si>
  <si>
    <t>Į biudžetą įtraukiama netiesioginių vykdymo išlaidų suma yra</t>
  </si>
  <si>
    <t>Į biudžetą įtraukiama netiesioginių administravimo išlaidų suma yra</t>
  </si>
  <si>
    <t>Įtraukta</t>
  </si>
  <si>
    <t>max</t>
  </si>
  <si>
    <t>min</t>
  </si>
  <si>
    <t>Pasirinktas</t>
  </si>
  <si>
    <t>Taip</t>
  </si>
  <si>
    <t>Ar įtraukti nurodytą netiesioginių vykdymo išlaidų sumą į biudžetą?</t>
  </si>
  <si>
    <t>Lietuvos Respublikos ir Šveicarijos Konfederacijos bendradarbiavimo programos, kuria siekiama sumažinti ekonominius ir socialinius skirtumus išsiplėtusioje Europos Sąjungoje, paramai gauti pagal nevyriausybinių organizacijų subsidijų schemą gairių pareiškėjams 2 priedas</t>
  </si>
  <si>
    <t>(parašas)</t>
  </si>
  <si>
    <t>(vardas, pavadė)</t>
  </si>
  <si>
    <t>(pareiškėjo arba jo įgalioto asmens pareigų pavadinimas)</t>
  </si>
  <si>
    <t>5.1.</t>
  </si>
  <si>
    <t>5.1.1.</t>
  </si>
  <si>
    <t>5.1.2.</t>
  </si>
  <si>
    <t>5.1.3.</t>
  </si>
  <si>
    <t>6.1.</t>
  </si>
  <si>
    <t>6.1.1.</t>
  </si>
  <si>
    <t>6.1.2.</t>
  </si>
  <si>
    <t>6.1.3.</t>
  </si>
  <si>
    <t>7.1.</t>
  </si>
  <si>
    <t>7.1.1.</t>
  </si>
  <si>
    <t>7.1.2.</t>
  </si>
  <si>
    <t>7.1.3.</t>
  </si>
  <si>
    <t>8.1.</t>
  </si>
  <si>
    <t>8.1.1.</t>
  </si>
  <si>
    <t>8.1.2.</t>
  </si>
  <si>
    <t>8.1.3.</t>
  </si>
  <si>
    <t>9.1.</t>
  </si>
  <si>
    <t>9.1.1.</t>
  </si>
  <si>
    <t>9.1.2.</t>
  </si>
  <si>
    <t>9.1.3.</t>
  </si>
  <si>
    <t>10.1.</t>
  </si>
  <si>
    <t>10.1.1.</t>
  </si>
  <si>
    <t>10.1.2.</t>
  </si>
  <si>
    <t>10.1.3.</t>
  </si>
  <si>
    <t>11.1.</t>
  </si>
  <si>
    <t>11.1.1.</t>
  </si>
  <si>
    <t>11.1.2.</t>
  </si>
  <si>
    <t>11.1.3.</t>
  </si>
  <si>
    <t>11.1.4.</t>
  </si>
  <si>
    <t>10.1.4.</t>
  </si>
  <si>
    <t>9.1.4.</t>
  </si>
  <si>
    <t>8.1.4.</t>
  </si>
  <si>
    <t>7.1.4.</t>
  </si>
  <si>
    <t>6.1.4.</t>
  </si>
  <si>
    <t>5.1.4.</t>
  </si>
  <si>
    <t>12.1.</t>
  </si>
  <si>
    <t>12.1.1.</t>
  </si>
  <si>
    <t>12.1.2.</t>
  </si>
  <si>
    <t>12.1.3.</t>
  </si>
  <si>
    <t>12.1.4.</t>
  </si>
  <si>
    <t>13.1.</t>
  </si>
  <si>
    <t>13.1.1.</t>
  </si>
  <si>
    <t>13.1.2.</t>
  </si>
  <si>
    <t>13.1.3.</t>
  </si>
  <si>
    <t>13.1.4.</t>
  </si>
  <si>
    <t>14.1.</t>
  </si>
  <si>
    <t>14.1.1.</t>
  </si>
  <si>
    <t>14.1.2.</t>
  </si>
  <si>
    <t>14.1.3.</t>
  </si>
  <si>
    <t>14.1.4.</t>
  </si>
  <si>
    <t>15.1.</t>
  </si>
  <si>
    <t>15.1.1.</t>
  </si>
  <si>
    <t>15.1.2.</t>
  </si>
  <si>
    <t>15.1.3.</t>
  </si>
  <si>
    <t>15.1.4.</t>
  </si>
  <si>
    <t>16.1.</t>
  </si>
  <si>
    <t>16.1.1.</t>
  </si>
  <si>
    <t>16.1.2.</t>
  </si>
  <si>
    <t>16.1.3.</t>
  </si>
  <si>
    <t>16.1.4.</t>
  </si>
  <si>
    <t>17.1.</t>
  </si>
  <si>
    <t>17.1.1.</t>
  </si>
  <si>
    <t>17.1.2.</t>
  </si>
  <si>
    <t>17.1.3.</t>
  </si>
  <si>
    <t>17.1.4.</t>
  </si>
  <si>
    <t>18.1.</t>
  </si>
  <si>
    <t>18.1.1.</t>
  </si>
  <si>
    <t>18.1.2.</t>
  </si>
  <si>
    <t>18.1.3.</t>
  </si>
  <si>
    <t>18.1.4.</t>
  </si>
  <si>
    <t>19.1.</t>
  </si>
  <si>
    <t>19.1.1.</t>
  </si>
  <si>
    <t>19.1.2.</t>
  </si>
  <si>
    <t>19.1.3.</t>
  </si>
  <si>
    <t>19.1.4.</t>
  </si>
  <si>
    <t>20.1.</t>
  </si>
  <si>
    <t>20.1.1.</t>
  </si>
  <si>
    <t>20.1.2.</t>
  </si>
  <si>
    <t>20.1.3.</t>
  </si>
  <si>
    <t>20.1.4.</t>
  </si>
  <si>
    <t>Ne, šios išlaidos bus įtrauktos kaip tiesioginės pridėtinės išlaidos</t>
  </si>
  <si>
    <t>Netiesioginės vykdymo išlaidos viršija 5 %, todėl maksimali į biudžetą įtraukiama šių netiesioginių išlaidų suma yra</t>
  </si>
  <si>
    <t>Administravimo išlaidos viršija 10 %, todėl į biudžetą įtraukiama netiesioginių administravimo išlaidų suma yra</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</si>
</sst>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 #,##0.00;[Red]\-#,##0.00;&quot;-&quot;;\(@\)"/>
    <numFmt numFmtId="165" formatCode="0.000"/>
    <numFmt numFmtId="166" formatCode="\ #,##0;[Red]\-#,##0;&quot;-&quot;;\(@\)"/>
    <numFmt numFmtId="167" formatCode="#,##0.00_ ;[Red]\-#,##0.00\ "/>
    <numFmt numFmtId="168" formatCode="\ #,##0.0;[Red]\-#,##0.0;&quot;-&quot;;\(@\)"/>
    <numFmt numFmtId="169" formatCode="\ #,##0.00\ &quot;%&quot;;[Red]\-#,##0.00;&quot;-&quot;;\(@\)"/>
    <numFmt numFmtId="170" formatCode="0.0000000000000"/>
    <numFmt numFmtId="171" formatCode="0.000000000000000000000"/>
    <numFmt numFmtId="172" formatCode="0.000%"/>
    <numFmt numFmtId="173" formatCode="0.0000%"/>
  </numFmts>
  <fonts count="67">
    <font>
      <sz val="10"/>
      <name val="Arial"/>
      <family val="0"/>
    </font>
    <font>
      <sz val="11"/>
      <color indexed="8"/>
      <name val="Calibri"/>
      <family val="2"/>
    </font>
    <font>
      <sz val="12"/>
      <name val="Times New Roman"/>
      <family val="1"/>
    </font>
    <font>
      <b/>
      <sz val="12"/>
      <name val="Times New Roman"/>
      <family val="1"/>
    </font>
    <font>
      <sz val="12"/>
      <color indexed="10"/>
      <name val="Times New Roman"/>
      <family val="1"/>
    </font>
    <font>
      <sz val="11"/>
      <name val="Times New Roman"/>
      <family val="1"/>
    </font>
    <font>
      <b/>
      <sz val="11"/>
      <name val="Times New Roman"/>
      <family val="1"/>
    </font>
    <font>
      <sz val="10"/>
      <name val="Times New Roman"/>
      <family val="1"/>
    </font>
    <font>
      <b/>
      <sz val="10"/>
      <name val="Times New Roman"/>
      <family val="1"/>
    </font>
    <font>
      <i/>
      <sz val="10"/>
      <name val="Times New Roman"/>
      <family val="1"/>
    </font>
    <font>
      <i/>
      <sz val="11"/>
      <name val="Times New Roman"/>
      <family val="1"/>
    </font>
    <font>
      <b/>
      <i/>
      <sz val="11"/>
      <name val="Times New Roman"/>
      <family val="1"/>
    </font>
    <font>
      <sz val="8"/>
      <name val="Tahoma"/>
      <family val="2"/>
    </font>
    <font>
      <sz val="12"/>
      <color indexed="18"/>
      <name val="Times New Roman"/>
      <family val="1"/>
    </font>
    <font>
      <b/>
      <sz val="12"/>
      <color indexed="53"/>
      <name val="Times New Roman"/>
      <family val="1"/>
    </font>
    <font>
      <sz val="10"/>
      <color indexed="63"/>
      <name val="Times New Roman"/>
      <family val="1"/>
    </font>
    <font>
      <sz val="10"/>
      <color indexed="62"/>
      <name val="Times New Roman"/>
      <family val="1"/>
    </font>
    <font>
      <sz val="12"/>
      <color indexed="62"/>
      <name val="Times New Roman"/>
      <family val="1"/>
    </font>
    <font>
      <b/>
      <sz val="10"/>
      <color indexed="9"/>
      <name val="Times New Roman"/>
      <family val="1"/>
    </font>
    <font>
      <b/>
      <sz val="10"/>
      <name val="Arial"/>
      <family val="2"/>
    </font>
    <font>
      <sz val="10"/>
      <color indexed="10"/>
      <name val="Arial"/>
      <family val="2"/>
    </font>
    <font>
      <sz val="10"/>
      <color indexed="10"/>
      <name val="Times New Roman"/>
      <family val="1"/>
    </font>
    <font>
      <sz val="11"/>
      <color indexed="12"/>
      <name val="Times New Roman"/>
      <family val="1"/>
    </font>
    <font>
      <sz val="12"/>
      <color indexed="22"/>
      <name val="Times New Roman"/>
      <family val="1"/>
    </font>
    <font>
      <sz val="10"/>
      <color indexed="18"/>
      <name val="Arial"/>
      <family val="2"/>
    </font>
    <font>
      <b/>
      <sz val="8"/>
      <name val="Tahoma"/>
      <family val="2"/>
    </font>
    <font>
      <sz val="12"/>
      <color indexed="9"/>
      <name val="Times New Roman"/>
      <family val="1"/>
    </font>
    <font>
      <sz val="8"/>
      <name val="Arial"/>
      <family val="2"/>
    </font>
    <font>
      <b/>
      <sz val="10"/>
      <color indexed="62"/>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Times New Roman"/>
      <family val="1"/>
    </font>
    <font>
      <sz val="10"/>
      <color rgb="FF333399"/>
      <name val="Times New Roman"/>
      <family val="1"/>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lightUp">
        <fgColor indexed="63"/>
        <bgColor indexed="55"/>
      </patternFill>
    </fill>
    <fill>
      <patternFill patternType="lightUp">
        <fgColor indexed="63"/>
        <bgColor indexed="22"/>
      </patternFill>
    </fill>
    <fill>
      <patternFill patternType="solid">
        <fgColor indexed="22"/>
        <bgColor indexed="64"/>
      </patternFill>
    </fill>
    <fill>
      <patternFill patternType="solid">
        <fgColor indexed="12"/>
        <bgColor indexed="64"/>
      </patternFill>
    </fill>
    <fill>
      <patternFill patternType="solid">
        <fgColor indexed="54"/>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bottom/>
    </border>
    <border>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right/>
      <top style="thin">
        <color indexed="23"/>
      </top>
      <bottom style="thin">
        <color indexed="23"/>
      </bottom>
    </border>
    <border>
      <left style="thin">
        <color indexed="23"/>
      </left>
      <right/>
      <top style="thin">
        <color indexed="23"/>
      </top>
      <bottom style="thin">
        <color indexed="23"/>
      </bottom>
    </border>
    <border>
      <left style="thin">
        <color indexed="23"/>
      </left>
      <right/>
      <top/>
      <bottom style="thin">
        <color indexed="23"/>
      </bottom>
    </border>
    <border>
      <left/>
      <right style="thin">
        <color indexed="23"/>
      </right>
      <top style="thin">
        <color indexed="23"/>
      </top>
      <bottom style="thin">
        <color indexed="23"/>
      </bottom>
    </border>
    <border>
      <left>
        <color indexed="63"/>
      </left>
      <right>
        <color indexed="63"/>
      </right>
      <top>
        <color indexed="63"/>
      </top>
      <bottom style="thin"/>
    </border>
    <border>
      <left>
        <color indexed="63"/>
      </left>
      <right>
        <color indexed="63"/>
      </right>
      <top style="thin">
        <color indexed="23"/>
      </top>
      <botto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medium">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medium">
        <color indexed="63"/>
      </right>
      <top style="thin">
        <color indexed="63"/>
      </top>
      <bottom>
        <color indexed="63"/>
      </bottom>
    </border>
    <border>
      <left style="thin">
        <color indexed="63"/>
      </left>
      <right style="medium">
        <color indexed="63"/>
      </right>
      <top>
        <color indexed="63"/>
      </top>
      <bottom>
        <color indexed="63"/>
      </bottom>
    </border>
    <border>
      <left style="thin">
        <color indexed="63"/>
      </left>
      <right style="medium">
        <color indexed="63"/>
      </right>
      <top>
        <color indexed="63"/>
      </top>
      <bottom style="medium">
        <color indexed="63"/>
      </bottom>
    </border>
    <border>
      <left style="thin">
        <color indexed="63"/>
      </left>
      <right style="medium">
        <color indexed="63"/>
      </right>
      <top>
        <color indexed="63"/>
      </top>
      <bottom style="thin">
        <color indexed="63"/>
      </bottom>
    </border>
    <border>
      <left style="thin">
        <color indexed="63"/>
      </left>
      <right style="medium">
        <color indexed="63"/>
      </right>
      <top style="medium">
        <color indexed="63"/>
      </top>
      <bottom style="thin">
        <color indexed="63"/>
      </bottom>
    </border>
    <border>
      <left style="thin">
        <color indexed="63"/>
      </left>
      <right/>
      <top style="medium">
        <color indexed="63"/>
      </top>
      <bottom style="thin">
        <color indexed="63"/>
      </bottom>
    </border>
    <border>
      <left/>
      <right style="thin">
        <color indexed="63"/>
      </right>
      <top style="medium">
        <color indexed="63"/>
      </top>
      <bottom style="thin">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7">
    <xf numFmtId="0" fontId="0" fillId="0" borderId="0" xfId="0" applyAlignment="1">
      <alignment/>
    </xf>
    <xf numFmtId="0" fontId="2" fillId="33" borderId="0" xfId="55" applyFont="1" applyFill="1">
      <alignment/>
      <protection/>
    </xf>
    <xf numFmtId="0" fontId="2" fillId="33" borderId="0" xfId="55" applyFont="1" applyFill="1" applyAlignment="1">
      <alignment wrapText="1"/>
      <protection/>
    </xf>
    <xf numFmtId="0" fontId="2" fillId="33" borderId="0" xfId="55" applyFont="1" applyFill="1" applyBorder="1" applyAlignment="1">
      <alignment wrapText="1"/>
      <protection/>
    </xf>
    <xf numFmtId="0" fontId="2" fillId="33" borderId="0" xfId="0" applyFont="1" applyFill="1" applyBorder="1" applyAlignment="1">
      <alignment/>
    </xf>
    <xf numFmtId="0" fontId="2" fillId="33" borderId="0" xfId="0" applyFont="1" applyFill="1" applyBorder="1" applyAlignment="1">
      <alignment horizontal="justify" vertical="justify"/>
    </xf>
    <xf numFmtId="0" fontId="4" fillId="33" borderId="0" xfId="55" applyFont="1" applyFill="1" applyBorder="1" applyAlignment="1">
      <alignment horizontal="center" wrapText="1"/>
      <protection/>
    </xf>
    <xf numFmtId="0" fontId="2" fillId="33" borderId="0" xfId="55" applyFont="1" applyFill="1" applyAlignment="1">
      <alignment horizontal="center" vertical="center"/>
      <protection/>
    </xf>
    <xf numFmtId="0" fontId="2" fillId="33" borderId="0" xfId="55" applyFont="1" applyFill="1" applyAlignment="1">
      <alignment horizontal="center"/>
      <protection/>
    </xf>
    <xf numFmtId="16" fontId="2" fillId="33" borderId="0" xfId="55" applyNumberFormat="1" applyFont="1" applyFill="1" applyAlignment="1">
      <alignment horizontal="center"/>
      <protection/>
    </xf>
    <xf numFmtId="0" fontId="2" fillId="33" borderId="0" xfId="55" applyFont="1" applyFill="1" applyAlignment="1">
      <alignment horizontal="center" vertical="center" wrapText="1"/>
      <protection/>
    </xf>
    <xf numFmtId="0" fontId="2" fillId="33" borderId="0" xfId="0" applyFont="1" applyFill="1" applyBorder="1" applyAlignment="1">
      <alignment horizontal="right" vertical="justify" wrapText="1"/>
    </xf>
    <xf numFmtId="0" fontId="0" fillId="33" borderId="0" xfId="0" applyFill="1" applyAlignment="1">
      <alignment/>
    </xf>
    <xf numFmtId="166" fontId="15" fillId="33" borderId="10" xfId="55" applyNumberFormat="1" applyFont="1" applyFill="1" applyBorder="1" applyAlignment="1">
      <alignment horizontal="center" vertical="top"/>
      <protection/>
    </xf>
    <xf numFmtId="164" fontId="7" fillId="33" borderId="10" xfId="55" applyNumberFormat="1" applyFont="1" applyFill="1" applyBorder="1" applyAlignment="1">
      <alignment vertical="top"/>
      <protection/>
    </xf>
    <xf numFmtId="0" fontId="7" fillId="33" borderId="11" xfId="0" applyFont="1" applyFill="1" applyBorder="1" applyAlignment="1">
      <alignment vertical="top" wrapText="1"/>
    </xf>
    <xf numFmtId="0" fontId="16" fillId="33" borderId="10" xfId="55" applyFont="1" applyFill="1" applyBorder="1" applyAlignment="1" applyProtection="1">
      <alignment horizontal="left" vertical="top" wrapText="1"/>
      <protection locked="0"/>
    </xf>
    <xf numFmtId="0" fontId="16" fillId="33" borderId="10" xfId="55" applyFont="1" applyFill="1" applyBorder="1" applyAlignment="1" applyProtection="1">
      <alignment horizontal="center" vertical="top" wrapText="1"/>
      <protection locked="0"/>
    </xf>
    <xf numFmtId="164" fontId="16" fillId="33" borderId="10" xfId="55" applyNumberFormat="1" applyFont="1" applyFill="1" applyBorder="1" applyAlignment="1" applyProtection="1">
      <alignment vertical="top"/>
      <protection locked="0"/>
    </xf>
    <xf numFmtId="0" fontId="16" fillId="33" borderId="12" xfId="55" applyFont="1" applyFill="1" applyBorder="1" applyAlignment="1" applyProtection="1">
      <alignment horizontal="justify" vertical="top" wrapText="1"/>
      <protection locked="0"/>
    </xf>
    <xf numFmtId="0" fontId="6" fillId="34" borderId="11" xfId="0" applyFont="1" applyFill="1" applyBorder="1" applyAlignment="1">
      <alignment vertical="top" wrapText="1"/>
    </xf>
    <xf numFmtId="0" fontId="6" fillId="34" borderId="10" xfId="0" applyFont="1" applyFill="1" applyBorder="1" applyAlignment="1">
      <alignment vertical="top" wrapText="1"/>
    </xf>
    <xf numFmtId="0" fontId="6" fillId="34" borderId="12" xfId="0" applyFont="1" applyFill="1" applyBorder="1" applyAlignment="1">
      <alignment horizontal="justify" vertical="top" wrapText="1"/>
    </xf>
    <xf numFmtId="0" fontId="5" fillId="34" borderId="10" xfId="55" applyFont="1" applyFill="1" applyBorder="1" applyAlignment="1">
      <alignment horizontal="center" vertical="top" wrapText="1"/>
      <protection/>
    </xf>
    <xf numFmtId="0" fontId="5" fillId="34" borderId="10" xfId="55" applyNumberFormat="1" applyFont="1" applyFill="1" applyBorder="1" applyAlignment="1">
      <alignment horizontal="center" vertical="top" wrapText="1"/>
      <protection/>
    </xf>
    <xf numFmtId="0" fontId="5" fillId="34" borderId="10" xfId="55" applyNumberFormat="1" applyFont="1" applyFill="1" applyBorder="1" applyAlignment="1">
      <alignment horizontal="center" vertical="top"/>
      <protection/>
    </xf>
    <xf numFmtId="164" fontId="5" fillId="34" borderId="10" xfId="55" applyNumberFormat="1" applyFont="1" applyFill="1" applyBorder="1" applyAlignment="1">
      <alignment horizontal="right" vertical="top"/>
      <protection/>
    </xf>
    <xf numFmtId="164" fontId="5" fillId="34" borderId="10" xfId="55" applyNumberFormat="1" applyFont="1" applyFill="1" applyBorder="1" applyAlignment="1" applyProtection="1">
      <alignment horizontal="right" vertical="top"/>
      <protection locked="0"/>
    </xf>
    <xf numFmtId="0" fontId="6" fillId="34" borderId="10" xfId="0" applyFont="1" applyFill="1" applyBorder="1" applyAlignment="1">
      <alignment horizontal="center" vertical="top" wrapText="1"/>
    </xf>
    <xf numFmtId="0" fontId="5" fillId="35" borderId="10" xfId="0" applyFont="1" applyFill="1" applyBorder="1" applyAlignment="1">
      <alignment horizontal="center" vertical="top" wrapText="1"/>
    </xf>
    <xf numFmtId="0" fontId="5" fillId="35" borderId="10" xfId="0" applyNumberFormat="1" applyFont="1" applyFill="1" applyBorder="1" applyAlignment="1">
      <alignment horizontal="center" vertical="top" wrapText="1"/>
    </xf>
    <xf numFmtId="0" fontId="10" fillId="35" borderId="10" xfId="55" applyNumberFormat="1" applyFont="1" applyFill="1" applyBorder="1" applyAlignment="1">
      <alignment horizontal="center" vertical="top"/>
      <protection/>
    </xf>
    <xf numFmtId="164" fontId="6" fillId="35" borderId="10" xfId="55" applyNumberFormat="1" applyFont="1" applyFill="1" applyBorder="1" applyAlignment="1">
      <alignment horizontal="right" vertical="top"/>
      <protection/>
    </xf>
    <xf numFmtId="0" fontId="6" fillId="35" borderId="12" xfId="0" applyFont="1" applyFill="1" applyBorder="1" applyAlignment="1">
      <alignment horizontal="justify" vertical="top" wrapText="1"/>
    </xf>
    <xf numFmtId="0" fontId="6" fillId="34" borderId="10" xfId="0" applyNumberFormat="1" applyFont="1" applyFill="1" applyBorder="1" applyAlignment="1">
      <alignment horizontal="center" vertical="top" wrapText="1"/>
    </xf>
    <xf numFmtId="0" fontId="11" fillId="34" borderId="10" xfId="55" applyNumberFormat="1" applyFont="1" applyFill="1" applyBorder="1" applyAlignment="1">
      <alignment horizontal="center" vertical="top"/>
      <protection/>
    </xf>
    <xf numFmtId="164" fontId="6" fillId="34" borderId="10" xfId="55" applyNumberFormat="1" applyFont="1" applyFill="1" applyBorder="1" applyAlignment="1">
      <alignment horizontal="right" vertical="top"/>
      <protection/>
    </xf>
    <xf numFmtId="0" fontId="7" fillId="0" borderId="11" xfId="0" applyFont="1" applyFill="1" applyBorder="1" applyAlignment="1">
      <alignment horizontal="left"/>
    </xf>
    <xf numFmtId="0" fontId="7" fillId="0" borderId="10" xfId="0" applyFont="1" applyFill="1" applyBorder="1" applyAlignment="1">
      <alignment/>
    </xf>
    <xf numFmtId="164" fontId="7" fillId="0" borderId="10" xfId="0" applyNumberFormat="1" applyFont="1" applyFill="1" applyBorder="1" applyAlignment="1">
      <alignment/>
    </xf>
    <xf numFmtId="0" fontId="5" fillId="34" borderId="11" xfId="55" applyFont="1" applyFill="1" applyBorder="1" applyAlignment="1">
      <alignment vertical="top" wrapText="1"/>
      <protection/>
    </xf>
    <xf numFmtId="0" fontId="5" fillId="34" borderId="10" xfId="55" applyFont="1" applyFill="1" applyBorder="1" applyAlignment="1">
      <alignment vertical="top" wrapText="1"/>
      <protection/>
    </xf>
    <xf numFmtId="0" fontId="5" fillId="34" borderId="11" xfId="55" applyFont="1" applyFill="1" applyBorder="1" applyAlignment="1">
      <alignment horizontal="left" vertical="top" wrapText="1"/>
      <protection/>
    </xf>
    <xf numFmtId="164" fontId="6" fillId="34" borderId="10" xfId="0" applyNumberFormat="1" applyFont="1" applyFill="1" applyBorder="1" applyAlignment="1">
      <alignment horizontal="right" vertical="top" wrapText="1"/>
    </xf>
    <xf numFmtId="0" fontId="0" fillId="33" borderId="0" xfId="0" applyFont="1" applyFill="1" applyAlignment="1">
      <alignment horizontal="center" vertical="center" wrapText="1"/>
    </xf>
    <xf numFmtId="0" fontId="0" fillId="33" borderId="0" xfId="0" applyFill="1" applyAlignment="1">
      <alignment horizontal="center"/>
    </xf>
    <xf numFmtId="0" fontId="2" fillId="36" borderId="0" xfId="55" applyFont="1" applyFill="1">
      <alignment/>
      <protection/>
    </xf>
    <xf numFmtId="0" fontId="2" fillId="36" borderId="0" xfId="55" applyFont="1" applyFill="1" applyAlignment="1">
      <alignment wrapText="1"/>
      <protection/>
    </xf>
    <xf numFmtId="10" fontId="13" fillId="36" borderId="0" xfId="55" applyNumberFormat="1" applyFont="1" applyFill="1" applyBorder="1" applyAlignment="1">
      <alignment horizontal="center" vertical="top"/>
      <protection/>
    </xf>
    <xf numFmtId="165" fontId="2" fillId="36" borderId="0" xfId="55" applyNumberFormat="1" applyFont="1" applyFill="1">
      <alignment/>
      <protection/>
    </xf>
    <xf numFmtId="164" fontId="7" fillId="0" borderId="10" xfId="0" applyNumberFormat="1" applyFont="1" applyFill="1" applyBorder="1" applyAlignment="1">
      <alignment horizontal="right"/>
    </xf>
    <xf numFmtId="0" fontId="0" fillId="36" borderId="0" xfId="0" applyFill="1" applyAlignment="1">
      <alignment/>
    </xf>
    <xf numFmtId="0" fontId="2" fillId="36" borderId="0" xfId="0" applyFont="1" applyFill="1" applyBorder="1" applyAlignment="1">
      <alignment horizontal="right" vertical="justify" wrapText="1"/>
    </xf>
    <xf numFmtId="0" fontId="14" fillId="36" borderId="0" xfId="0" applyFont="1" applyFill="1" applyBorder="1" applyAlignment="1">
      <alignment horizontal="right" vertical="justify" wrapText="1"/>
    </xf>
    <xf numFmtId="0" fontId="3" fillId="36" borderId="0" xfId="55" applyFont="1" applyFill="1" applyBorder="1" applyAlignment="1">
      <alignment wrapText="1"/>
      <protection/>
    </xf>
    <xf numFmtId="0" fontId="2" fillId="36" borderId="0" xfId="0" applyFont="1" applyFill="1" applyBorder="1" applyAlignment="1">
      <alignment/>
    </xf>
    <xf numFmtId="0" fontId="2" fillId="36" borderId="0" xfId="0" applyFont="1" applyFill="1" applyBorder="1" applyAlignment="1">
      <alignment horizontal="justify" vertical="justify"/>
    </xf>
    <xf numFmtId="0" fontId="7" fillId="36" borderId="0" xfId="0" applyFont="1" applyFill="1" applyAlignment="1">
      <alignment horizontal="center" vertical="center"/>
    </xf>
    <xf numFmtId="0" fontId="7" fillId="36" borderId="0" xfId="0" applyFont="1" applyFill="1" applyAlignment="1">
      <alignment/>
    </xf>
    <xf numFmtId="0" fontId="19" fillId="36" borderId="0" xfId="0" applyFont="1" applyFill="1" applyAlignment="1">
      <alignment/>
    </xf>
    <xf numFmtId="0" fontId="0" fillId="36" borderId="0" xfId="0" applyFont="1" applyFill="1" applyAlignment="1">
      <alignment/>
    </xf>
    <xf numFmtId="0" fontId="20" fillId="36" borderId="0" xfId="0" applyFont="1" applyFill="1" applyAlignment="1">
      <alignment/>
    </xf>
    <xf numFmtId="0" fontId="21" fillId="36" borderId="0" xfId="0" applyFont="1" applyFill="1" applyAlignment="1">
      <alignment vertical="top"/>
    </xf>
    <xf numFmtId="0" fontId="18" fillId="34" borderId="10" xfId="0" applyFont="1" applyFill="1" applyBorder="1" applyAlignment="1">
      <alignment horizontal="center" vertical="center"/>
    </xf>
    <xf numFmtId="0" fontId="18" fillId="37" borderId="10" xfId="0" applyFont="1" applyFill="1" applyBorder="1" applyAlignment="1">
      <alignment horizontal="center" vertical="center"/>
    </xf>
    <xf numFmtId="164" fontId="18" fillId="37" borderId="10" xfId="0" applyNumberFormat="1" applyFont="1" applyFill="1" applyBorder="1" applyAlignment="1">
      <alignment horizontal="center" vertical="center"/>
    </xf>
    <xf numFmtId="0" fontId="8" fillId="36" borderId="11" xfId="0" applyFont="1" applyFill="1" applyBorder="1" applyAlignment="1">
      <alignment horizontal="left" vertical="center"/>
    </xf>
    <xf numFmtId="0" fontId="8" fillId="36" borderId="10" xfId="0" applyFont="1" applyFill="1" applyBorder="1" applyAlignment="1">
      <alignment horizontal="center" vertical="center"/>
    </xf>
    <xf numFmtId="164" fontId="8" fillId="36" borderId="10" xfId="0" applyNumberFormat="1" applyFont="1" applyFill="1" applyBorder="1" applyAlignment="1">
      <alignment vertical="center"/>
    </xf>
    <xf numFmtId="16" fontId="7" fillId="36" borderId="11" xfId="0" applyNumberFormat="1" applyFont="1" applyFill="1" applyBorder="1" applyAlignment="1">
      <alignment horizontal="left"/>
    </xf>
    <xf numFmtId="0" fontId="7" fillId="36" borderId="10" xfId="0" applyFont="1" applyFill="1" applyBorder="1" applyAlignment="1">
      <alignment/>
    </xf>
    <xf numFmtId="0" fontId="9" fillId="38" borderId="10" xfId="0" applyFont="1" applyFill="1" applyBorder="1" applyAlignment="1">
      <alignment/>
    </xf>
    <xf numFmtId="164" fontId="16" fillId="0" borderId="10" xfId="0" applyNumberFormat="1" applyFont="1" applyFill="1" applyBorder="1" applyAlignment="1" applyProtection="1">
      <alignment horizontal="right"/>
      <protection locked="0"/>
    </xf>
    <xf numFmtId="164" fontId="8" fillId="39" borderId="10" xfId="0" applyNumberFormat="1" applyFont="1" applyFill="1" applyBorder="1" applyAlignment="1">
      <alignment vertical="center"/>
    </xf>
    <xf numFmtId="0" fontId="8" fillId="34" borderId="11" xfId="0" applyFont="1" applyFill="1" applyBorder="1" applyAlignment="1">
      <alignment horizontal="left" vertical="center"/>
    </xf>
    <xf numFmtId="0" fontId="8" fillId="33" borderId="13" xfId="0" applyFont="1" applyFill="1" applyBorder="1" applyAlignment="1">
      <alignment horizontal="center" vertical="center" wrapText="1"/>
    </xf>
    <xf numFmtId="0" fontId="21" fillId="36" borderId="0" xfId="55" applyFont="1" applyFill="1">
      <alignment/>
      <protection/>
    </xf>
    <xf numFmtId="0" fontId="22" fillId="34" borderId="10" xfId="55" applyFont="1" applyFill="1" applyBorder="1" applyAlignment="1">
      <alignment horizontal="center" vertical="top" wrapText="1"/>
      <protection/>
    </xf>
    <xf numFmtId="0" fontId="22"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5" fillId="33" borderId="0" xfId="55" applyFont="1" applyFill="1">
      <alignment/>
      <protection/>
    </xf>
    <xf numFmtId="0" fontId="23" fillId="36" borderId="0" xfId="55" applyFont="1" applyFill="1">
      <alignment/>
      <protection/>
    </xf>
    <xf numFmtId="0" fontId="23" fillId="36" borderId="0" xfId="55" applyFont="1" applyFill="1" applyAlignment="1">
      <alignment horizontal="center" vertical="center" wrapText="1"/>
      <protection/>
    </xf>
    <xf numFmtId="166" fontId="16" fillId="36" borderId="10" xfId="0" applyNumberFormat="1" applyFont="1" applyFill="1" applyBorder="1" applyAlignment="1" applyProtection="1">
      <alignment/>
      <protection locked="0"/>
    </xf>
    <xf numFmtId="166" fontId="16" fillId="36" borderId="14" xfId="0" applyNumberFormat="1" applyFont="1" applyFill="1" applyBorder="1" applyAlignment="1" applyProtection="1">
      <alignment/>
      <protection locked="0"/>
    </xf>
    <xf numFmtId="168" fontId="6" fillId="34" borderId="10" xfId="0" applyNumberFormat="1" applyFont="1" applyFill="1" applyBorder="1" applyAlignment="1">
      <alignment horizontal="center" vertical="top" wrapText="1"/>
    </xf>
    <xf numFmtId="168" fontId="5" fillId="34" borderId="10" xfId="55" applyNumberFormat="1" applyFont="1" applyFill="1" applyBorder="1" applyAlignment="1">
      <alignment horizontal="center" vertical="top"/>
      <protection/>
    </xf>
    <xf numFmtId="168" fontId="15" fillId="33" borderId="10" xfId="55" applyNumberFormat="1" applyFont="1" applyFill="1" applyBorder="1" applyAlignment="1">
      <alignment horizontal="center" vertical="top"/>
      <protection/>
    </xf>
    <xf numFmtId="168" fontId="6" fillId="35" borderId="10" xfId="55" applyNumberFormat="1" applyFont="1" applyFill="1" applyBorder="1" applyAlignment="1">
      <alignment horizontal="center" vertical="top"/>
      <protection/>
    </xf>
    <xf numFmtId="168" fontId="6" fillId="34" borderId="10" xfId="55" applyNumberFormat="1" applyFont="1" applyFill="1" applyBorder="1" applyAlignment="1">
      <alignment horizontal="center" vertical="top"/>
      <protection/>
    </xf>
    <xf numFmtId="0" fontId="19" fillId="36" borderId="0" xfId="0" applyFont="1" applyFill="1" applyAlignment="1">
      <alignment/>
    </xf>
    <xf numFmtId="4" fontId="0" fillId="36" borderId="0" xfId="0" applyNumberFormat="1" applyFill="1" applyAlignment="1">
      <alignment/>
    </xf>
    <xf numFmtId="169" fontId="11" fillId="34" borderId="10" xfId="55" applyNumberFormat="1" applyFont="1" applyFill="1" applyBorder="1" applyAlignment="1">
      <alignment horizontal="center" vertical="top"/>
      <protection/>
    </xf>
    <xf numFmtId="0" fontId="24" fillId="36" borderId="0" xfId="0" applyFont="1" applyFill="1" applyBorder="1" applyAlignment="1">
      <alignment vertical="center"/>
    </xf>
    <xf numFmtId="170" fontId="2" fillId="33" borderId="0" xfId="55" applyNumberFormat="1" applyFont="1" applyFill="1">
      <alignment/>
      <protection/>
    </xf>
    <xf numFmtId="169" fontId="26" fillId="40" borderId="10" xfId="0" applyNumberFormat="1" applyFont="1" applyFill="1" applyBorder="1" applyAlignment="1" applyProtection="1">
      <alignment horizontal="center" vertical="top" wrapText="1"/>
      <protection locked="0"/>
    </xf>
    <xf numFmtId="164" fontId="0" fillId="36" borderId="0" xfId="0" applyNumberFormat="1" applyFont="1" applyFill="1" applyAlignment="1">
      <alignment/>
    </xf>
    <xf numFmtId="0" fontId="2" fillId="36" borderId="11" xfId="0" applyFont="1" applyFill="1" applyBorder="1" applyAlignment="1">
      <alignment vertical="top" wrapText="1"/>
    </xf>
    <xf numFmtId="0" fontId="2" fillId="36" borderId="10" xfId="0" applyFont="1" applyFill="1" applyBorder="1" applyAlignment="1">
      <alignment vertical="top" wrapText="1"/>
    </xf>
    <xf numFmtId="0" fontId="2" fillId="36" borderId="10" xfId="0" applyFont="1" applyFill="1" applyBorder="1" applyAlignment="1">
      <alignment horizontal="center" vertical="top" wrapText="1"/>
    </xf>
    <xf numFmtId="166" fontId="2" fillId="36" borderId="10" xfId="0" applyNumberFormat="1" applyFont="1" applyFill="1" applyBorder="1" applyAlignment="1">
      <alignment horizontal="right" vertical="top" wrapText="1"/>
    </xf>
    <xf numFmtId="0" fontId="2" fillId="36" borderId="10" xfId="0" applyNumberFormat="1" applyFont="1" applyFill="1" applyBorder="1" applyAlignment="1">
      <alignment horizontal="center" vertical="top" wrapText="1"/>
    </xf>
    <xf numFmtId="164" fontId="2" fillId="36" borderId="10" xfId="55" applyNumberFormat="1" applyFont="1" applyFill="1" applyBorder="1" applyAlignment="1">
      <alignment vertical="top"/>
      <protection/>
    </xf>
    <xf numFmtId="168" fontId="2" fillId="36" borderId="10" xfId="55" applyNumberFormat="1" applyFont="1" applyFill="1" applyBorder="1" applyAlignment="1">
      <alignment horizontal="center" vertical="top"/>
      <protection/>
    </xf>
    <xf numFmtId="0" fontId="2" fillId="36" borderId="12" xfId="0" applyFont="1" applyFill="1" applyBorder="1" applyAlignment="1">
      <alignment horizontal="justify" vertical="top" wrapText="1"/>
    </xf>
    <xf numFmtId="0" fontId="17" fillId="36" borderId="12" xfId="0" applyFont="1" applyFill="1" applyBorder="1" applyAlignment="1">
      <alignment horizontal="justify" vertical="top" wrapText="1"/>
    </xf>
    <xf numFmtId="0" fontId="2" fillId="36" borderId="10" xfId="55" applyFont="1" applyFill="1" applyBorder="1" applyAlignment="1">
      <alignment vertical="top" wrapText="1"/>
      <protection/>
    </xf>
    <xf numFmtId="169" fontId="2" fillId="36" borderId="10" xfId="0" applyNumberFormat="1" applyFont="1" applyFill="1" applyBorder="1" applyAlignment="1">
      <alignment horizontal="center" vertical="top" wrapText="1"/>
    </xf>
    <xf numFmtId="0" fontId="2" fillId="36" borderId="15" xfId="0" applyFont="1" applyFill="1" applyBorder="1" applyAlignment="1">
      <alignment vertical="top" wrapText="1"/>
    </xf>
    <xf numFmtId="0" fontId="2" fillId="36" borderId="16" xfId="55" applyFont="1" applyFill="1" applyBorder="1" applyAlignment="1">
      <alignment vertical="top" wrapText="1"/>
      <protection/>
    </xf>
    <xf numFmtId="0" fontId="2" fillId="36" borderId="16" xfId="0" applyFont="1" applyFill="1" applyBorder="1" applyAlignment="1">
      <alignment horizontal="center" vertical="top" wrapText="1"/>
    </xf>
    <xf numFmtId="0" fontId="2" fillId="36" borderId="16" xfId="0" applyNumberFormat="1" applyFont="1" applyFill="1" applyBorder="1" applyAlignment="1">
      <alignment horizontal="center" vertical="top" wrapText="1"/>
    </xf>
    <xf numFmtId="164" fontId="2" fillId="36" borderId="10" xfId="55" applyNumberFormat="1" applyFont="1" applyFill="1" applyBorder="1" applyAlignment="1" applyProtection="1">
      <alignment horizontal="right" vertical="top"/>
      <protection/>
    </xf>
    <xf numFmtId="164" fontId="17" fillId="36" borderId="16" xfId="55" applyNumberFormat="1" applyFont="1" applyFill="1" applyBorder="1" applyAlignment="1" applyProtection="1">
      <alignment horizontal="right" vertical="top"/>
      <protection locked="0"/>
    </xf>
    <xf numFmtId="168" fontId="2" fillId="36" borderId="16" xfId="55" applyNumberFormat="1" applyFont="1" applyFill="1" applyBorder="1" applyAlignment="1">
      <alignment horizontal="center" vertical="top"/>
      <protection/>
    </xf>
    <xf numFmtId="164" fontId="18" fillId="41" borderId="10" xfId="0" applyNumberFormat="1" applyFont="1" applyFill="1" applyBorder="1" applyAlignment="1">
      <alignment horizontal="right" vertical="center" wrapText="1"/>
    </xf>
    <xf numFmtId="0" fontId="0" fillId="41" borderId="17" xfId="0" applyFill="1" applyBorder="1" applyAlignment="1">
      <alignment vertical="center"/>
    </xf>
    <xf numFmtId="0" fontId="0" fillId="41" borderId="17" xfId="0" applyFill="1" applyBorder="1" applyAlignment="1">
      <alignment/>
    </xf>
    <xf numFmtId="0" fontId="0" fillId="41" borderId="18" xfId="0" applyFill="1" applyBorder="1" applyAlignment="1">
      <alignment vertical="center"/>
    </xf>
    <xf numFmtId="0" fontId="29" fillId="41" borderId="18" xfId="0" applyFont="1" applyFill="1" applyBorder="1" applyAlignment="1">
      <alignment vertical="center"/>
    </xf>
    <xf numFmtId="0" fontId="29" fillId="41" borderId="19" xfId="0" applyFont="1" applyFill="1" applyBorder="1" applyAlignment="1">
      <alignment vertical="center"/>
    </xf>
    <xf numFmtId="173" fontId="22" fillId="34" borderId="10" xfId="55" applyNumberFormat="1" applyFont="1" applyFill="1" applyBorder="1" applyAlignment="1">
      <alignment horizontal="center" vertical="top"/>
      <protection/>
    </xf>
    <xf numFmtId="0" fontId="7" fillId="34" borderId="12" xfId="55" applyFont="1" applyFill="1" applyBorder="1" applyAlignment="1">
      <alignment horizontal="justify" vertical="top" wrapText="1"/>
      <protection/>
    </xf>
    <xf numFmtId="173" fontId="22" fillId="34" borderId="10" xfId="0" applyNumberFormat="1" applyFont="1" applyFill="1" applyBorder="1" applyAlignment="1">
      <alignment horizontal="center" vertical="top" wrapText="1"/>
    </xf>
    <xf numFmtId="0" fontId="18" fillId="34" borderId="12" xfId="0" applyFont="1" applyFill="1" applyBorder="1" applyAlignment="1">
      <alignment vertical="center"/>
    </xf>
    <xf numFmtId="0" fontId="7" fillId="0" borderId="15" xfId="0" applyFont="1" applyFill="1" applyBorder="1" applyAlignment="1">
      <alignment horizontal="left"/>
    </xf>
    <xf numFmtId="0" fontId="7" fillId="0" borderId="16" xfId="0" applyFont="1" applyFill="1" applyBorder="1" applyAlignment="1">
      <alignment/>
    </xf>
    <xf numFmtId="164" fontId="7" fillId="0" borderId="16" xfId="0" applyNumberFormat="1" applyFont="1" applyFill="1" applyBorder="1" applyAlignment="1">
      <alignment/>
    </xf>
    <xf numFmtId="164" fontId="16" fillId="0" borderId="16" xfId="0" applyNumberFormat="1" applyFont="1" applyFill="1" applyBorder="1" applyAlignment="1" applyProtection="1">
      <alignment horizontal="right"/>
      <protection locked="0"/>
    </xf>
    <xf numFmtId="164" fontId="7" fillId="0" borderId="16" xfId="0" applyNumberFormat="1" applyFont="1" applyFill="1" applyBorder="1" applyAlignment="1">
      <alignment horizontal="right"/>
    </xf>
    <xf numFmtId="0" fontId="2" fillId="42" borderId="0" xfId="55" applyFont="1" applyFill="1">
      <alignment/>
      <protection/>
    </xf>
    <xf numFmtId="0" fontId="2" fillId="42" borderId="0" xfId="55" applyFont="1" applyFill="1" applyAlignment="1">
      <alignment wrapText="1"/>
      <protection/>
    </xf>
    <xf numFmtId="0" fontId="0" fillId="43" borderId="0" xfId="0" applyFill="1" applyAlignment="1">
      <alignment/>
    </xf>
    <xf numFmtId="0" fontId="0" fillId="43" borderId="0" xfId="0" applyFill="1" applyBorder="1" applyAlignment="1">
      <alignment/>
    </xf>
    <xf numFmtId="164" fontId="29" fillId="41" borderId="20" xfId="0" applyNumberFormat="1" applyFont="1" applyFill="1" applyBorder="1" applyAlignment="1">
      <alignment vertical="top"/>
    </xf>
    <xf numFmtId="0" fontId="64" fillId="43" borderId="0" xfId="0" applyFont="1" applyFill="1" applyBorder="1" applyAlignment="1">
      <alignment horizontal="left" vertical="center"/>
    </xf>
    <xf numFmtId="0" fontId="7" fillId="44" borderId="0" xfId="0" applyFont="1" applyFill="1" applyAlignment="1">
      <alignment/>
    </xf>
    <xf numFmtId="0" fontId="0" fillId="44" borderId="0" xfId="0" applyFill="1" applyAlignment="1">
      <alignment/>
    </xf>
    <xf numFmtId="0" fontId="0" fillId="44" borderId="21" xfId="0" applyFill="1" applyBorder="1" applyAlignment="1">
      <alignment/>
    </xf>
    <xf numFmtId="0" fontId="0" fillId="44" borderId="0" xfId="0" applyFont="1" applyFill="1" applyAlignment="1">
      <alignment horizontal="center" vertical="top"/>
    </xf>
    <xf numFmtId="0" fontId="0" fillId="44" borderId="21" xfId="0" applyFont="1" applyFill="1" applyBorder="1" applyAlignment="1" applyProtection="1">
      <alignment horizontal="center" wrapText="1"/>
      <protection locked="0"/>
    </xf>
    <xf numFmtId="0" fontId="2" fillId="44" borderId="0" xfId="55" applyFont="1" applyFill="1">
      <alignment/>
      <protection/>
    </xf>
    <xf numFmtId="0" fontId="2" fillId="44" borderId="0" xfId="55" applyFont="1" applyFill="1" applyAlignment="1">
      <alignment wrapText="1"/>
      <protection/>
    </xf>
    <xf numFmtId="167" fontId="2" fillId="44" borderId="0" xfId="55" applyNumberFormat="1" applyFont="1" applyFill="1">
      <alignment/>
      <protection/>
    </xf>
    <xf numFmtId="171" fontId="2" fillId="44" borderId="0" xfId="55" applyNumberFormat="1" applyFont="1" applyFill="1">
      <alignment/>
      <protection/>
    </xf>
    <xf numFmtId="0" fontId="0" fillId="44" borderId="21" xfId="0" applyFill="1" applyBorder="1" applyAlignment="1" applyProtection="1">
      <alignment horizontal="center" wrapText="1"/>
      <protection/>
    </xf>
    <xf numFmtId="0" fontId="65" fillId="36" borderId="22" xfId="0" applyFont="1" applyFill="1" applyBorder="1" applyAlignment="1" applyProtection="1">
      <alignment vertical="center"/>
      <protection locked="0"/>
    </xf>
    <xf numFmtId="0" fontId="65" fillId="43" borderId="22" xfId="0" applyFont="1" applyFill="1" applyBorder="1" applyAlignment="1" applyProtection="1">
      <alignment vertical="center"/>
      <protection locked="0"/>
    </xf>
    <xf numFmtId="49" fontId="28" fillId="36" borderId="12" xfId="0" applyNumberFormat="1" applyFont="1" applyFill="1" applyBorder="1" applyAlignment="1" applyProtection="1">
      <alignment horizontal="justify" vertical="top" wrapText="1"/>
      <protection locked="0"/>
    </xf>
    <xf numFmtId="49" fontId="16" fillId="36" borderId="12" xfId="0" applyNumberFormat="1" applyFont="1" applyFill="1" applyBorder="1" applyAlignment="1" applyProtection="1">
      <alignment horizontal="justify" vertical="top" wrapText="1"/>
      <protection locked="0"/>
    </xf>
    <xf numFmtId="49" fontId="16" fillId="0" borderId="12" xfId="0" applyNumberFormat="1" applyFont="1" applyFill="1" applyBorder="1" applyAlignment="1" applyProtection="1">
      <alignment horizontal="justify" vertical="top" wrapText="1"/>
      <protection locked="0"/>
    </xf>
    <xf numFmtId="49" fontId="16" fillId="0" borderId="23" xfId="0" applyNumberFormat="1" applyFont="1" applyFill="1" applyBorder="1" applyAlignment="1" applyProtection="1">
      <alignment horizontal="justify" vertical="top" wrapText="1"/>
      <protection locked="0"/>
    </xf>
    <xf numFmtId="0" fontId="2" fillId="33" borderId="0" xfId="55" applyFont="1" applyFill="1" applyAlignment="1">
      <alignment horizontal="right" wrapText="1"/>
      <protection/>
    </xf>
    <xf numFmtId="0" fontId="3" fillId="33" borderId="0" xfId="55" applyFont="1" applyFill="1" applyBorder="1" applyAlignment="1">
      <alignment horizontal="center" wrapText="1"/>
      <protection/>
    </xf>
    <xf numFmtId="0" fontId="7" fillId="0" borderId="0" xfId="0" applyFont="1" applyAlignment="1">
      <alignment/>
    </xf>
    <xf numFmtId="0" fontId="6" fillId="33" borderId="24" xfId="55" applyFont="1" applyFill="1" applyBorder="1" applyAlignment="1">
      <alignment horizontal="center" vertical="center" wrapText="1"/>
      <protection/>
    </xf>
    <xf numFmtId="0" fontId="6" fillId="33" borderId="10" xfId="55" applyFont="1" applyFill="1" applyBorder="1" applyAlignment="1">
      <alignment horizontal="center" vertical="center" wrapText="1"/>
      <protection/>
    </xf>
    <xf numFmtId="0" fontId="5" fillId="33" borderId="10" xfId="55" applyFont="1" applyFill="1" applyBorder="1" applyAlignment="1">
      <alignment horizontal="center" vertical="center" wrapText="1"/>
      <protection/>
    </xf>
    <xf numFmtId="0" fontId="6" fillId="33" borderId="25" xfId="55" applyFont="1" applyFill="1" applyBorder="1" applyAlignment="1">
      <alignment horizontal="center" vertical="center" wrapText="1"/>
      <protection/>
    </xf>
    <xf numFmtId="0" fontId="5" fillId="33" borderId="11" xfId="55" applyFont="1" applyFill="1" applyBorder="1" applyAlignment="1">
      <alignment horizontal="center" vertical="center" wrapText="1"/>
      <protection/>
    </xf>
    <xf numFmtId="0" fontId="6" fillId="35" borderId="11" xfId="0" applyFont="1" applyFill="1" applyBorder="1" applyAlignment="1">
      <alignment horizontal="left" vertical="top" wrapText="1"/>
    </xf>
    <xf numFmtId="0" fontId="6" fillId="35" borderId="10" xfId="0" applyFont="1" applyFill="1" applyBorder="1" applyAlignment="1">
      <alignment horizontal="left" vertical="top" wrapText="1"/>
    </xf>
    <xf numFmtId="0" fontId="0" fillId="44" borderId="21" xfId="0" applyFont="1" applyFill="1" applyBorder="1" applyAlignment="1" applyProtection="1">
      <alignment horizontal="center" wrapText="1"/>
      <protection locked="0"/>
    </xf>
    <xf numFmtId="0" fontId="0" fillId="44" borderId="0" xfId="0" applyFont="1" applyFill="1" applyBorder="1" applyAlignment="1">
      <alignment horizontal="center" vertical="top" wrapText="1"/>
    </xf>
    <xf numFmtId="0" fontId="16" fillId="33" borderId="26" xfId="0" applyFont="1" applyFill="1" applyBorder="1" applyAlignment="1" applyProtection="1">
      <alignment horizontal="justify" vertical="top" wrapText="1"/>
      <protection locked="0"/>
    </xf>
    <xf numFmtId="0" fontId="16" fillId="33" borderId="27" xfId="0" applyFont="1" applyFill="1" applyBorder="1" applyAlignment="1" applyProtection="1">
      <alignment horizontal="justify" vertical="top" wrapText="1"/>
      <protection locked="0"/>
    </xf>
    <xf numFmtId="0" fontId="16" fillId="33" borderId="28" xfId="0" applyFont="1" applyFill="1" applyBorder="1" applyAlignment="1" applyProtection="1">
      <alignment horizontal="justify" vertical="top" wrapText="1"/>
      <protection locked="0"/>
    </xf>
    <xf numFmtId="0" fontId="16" fillId="33" borderId="26" xfId="0" applyFont="1" applyFill="1" applyBorder="1" applyAlignment="1" applyProtection="1">
      <alignment horizontal="left" vertical="top" wrapText="1"/>
      <protection locked="0"/>
    </xf>
    <xf numFmtId="0" fontId="16" fillId="33" borderId="29" xfId="0" applyFont="1" applyFill="1" applyBorder="1" applyAlignment="1" applyProtection="1">
      <alignment horizontal="left" vertical="top" wrapText="1"/>
      <protection locked="0"/>
    </xf>
    <xf numFmtId="0" fontId="6" fillId="33" borderId="30" xfId="55" applyFont="1" applyFill="1" applyBorder="1" applyAlignment="1">
      <alignment horizontal="center" vertical="center" wrapText="1"/>
      <protection/>
    </xf>
    <xf numFmtId="0" fontId="6" fillId="33" borderId="12" xfId="55" applyFont="1" applyFill="1" applyBorder="1" applyAlignment="1">
      <alignment horizontal="center" vertical="center" wrapText="1"/>
      <protection/>
    </xf>
    <xf numFmtId="0" fontId="8" fillId="33" borderId="31"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3" xfId="55" applyFont="1" applyFill="1" applyBorder="1" applyAlignment="1">
      <alignment horizontal="center" wrapText="1"/>
      <protection/>
    </xf>
    <xf numFmtId="0" fontId="8" fillId="33" borderId="34" xfId="0" applyFont="1" applyFill="1" applyBorder="1" applyAlignment="1">
      <alignment horizontal="center" vertical="center"/>
    </xf>
    <xf numFmtId="0" fontId="8" fillId="33" borderId="29" xfId="0" applyFont="1" applyFill="1" applyBorder="1" applyAlignment="1">
      <alignment horizontal="center" vertical="center"/>
    </xf>
    <xf numFmtId="0" fontId="0" fillId="44" borderId="21" xfId="0" applyFill="1" applyBorder="1" applyAlignment="1" applyProtection="1">
      <alignment horizontal="center" wrapText="1"/>
      <protection/>
    </xf>
    <xf numFmtId="0" fontId="0" fillId="44" borderId="0" xfId="0" applyFont="1" applyFill="1" applyAlignment="1">
      <alignment horizontal="center" vertical="top" wrapText="1"/>
    </xf>
    <xf numFmtId="0" fontId="7" fillId="44" borderId="0" xfId="0" applyFont="1" applyFill="1" applyBorder="1" applyAlignment="1">
      <alignment horizontal="left" vertical="center"/>
    </xf>
    <xf numFmtId="0" fontId="7" fillId="36" borderId="0" xfId="0" applyFont="1" applyFill="1" applyAlignment="1">
      <alignment horizontal="center" vertical="center"/>
    </xf>
    <xf numFmtId="0" fontId="7" fillId="36" borderId="0" xfId="0" applyFont="1" applyFill="1" applyAlignment="1">
      <alignment horizontal="center" vertical="center" wrapText="1"/>
    </xf>
    <xf numFmtId="0" fontId="8" fillId="33" borderId="24"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nnex C_Budget" xfId="55"/>
    <cellStyle name="Note" xfId="56"/>
    <cellStyle name="Output" xfId="57"/>
    <cellStyle name="Percent" xfId="58"/>
    <cellStyle name="Title" xfId="59"/>
    <cellStyle name="Total" xfId="60"/>
    <cellStyle name="Warning Text" xfId="61"/>
  </cellStyles>
  <dxfs count="40">
    <dxf>
      <font>
        <b val="0"/>
        <i val="0"/>
        <color indexed="13"/>
      </font>
      <fill>
        <patternFill>
          <bgColor indexed="54"/>
        </patternFill>
      </fill>
    </dxf>
    <dxf>
      <font>
        <color rgb="FF003399"/>
      </font>
      <fill>
        <patternFill>
          <bgColor theme="3" tint="0.5999600291252136"/>
        </patternFill>
      </fill>
      <border>
        <left style="thin">
          <color rgb="FF7030A0"/>
        </left>
        <right style="thin">
          <color rgb="FF7030A0"/>
        </right>
        <top style="thin">
          <color rgb="FF7030A0"/>
        </top>
        <bottom style="thin">
          <color rgb="FF7030A0"/>
        </bottom>
      </border>
    </dxf>
    <dxf>
      <font>
        <color rgb="FF003399"/>
      </font>
      <fill>
        <patternFill>
          <bgColor theme="8" tint="0.3999499976634979"/>
        </patternFill>
      </fill>
      <border>
        <left style="thin">
          <color rgb="FF7030A0"/>
        </left>
        <right style="thin">
          <color rgb="FF7030A0"/>
        </right>
        <top style="thin">
          <color rgb="FF7030A0"/>
        </top>
        <bottom style="thin">
          <color rgb="FF7030A0"/>
        </bottom>
      </border>
    </dxf>
    <dxf>
      <font>
        <b/>
        <i val="0"/>
        <color rgb="FFFF0000"/>
      </font>
    </dxf>
    <dxf>
      <font>
        <color theme="1"/>
      </font>
    </dxf>
    <dxf>
      <fill>
        <patternFill>
          <bgColor theme="3" tint="0.5999600291252136"/>
        </patternFill>
      </fill>
    </dxf>
    <dxf>
      <fill>
        <patternFill>
          <bgColor theme="3" tint="0.5999600291252136"/>
        </patternFill>
      </fill>
    </dxf>
    <dxf>
      <font>
        <b/>
        <i val="0"/>
        <name val="Cambria"/>
        <color rgb="FFFFFF00"/>
      </font>
    </dxf>
    <dxf>
      <font>
        <b val="0"/>
        <i val="0"/>
        <color indexed="13"/>
      </font>
    </dxf>
    <dxf>
      <font>
        <b/>
        <i val="0"/>
        <color indexed="13"/>
      </font>
    </dxf>
    <dxf>
      <font>
        <b/>
        <i val="0"/>
        <color indexed="13"/>
      </font>
    </dxf>
    <dxf>
      <fill>
        <patternFill>
          <bgColor rgb="FFFF5D5D"/>
        </patternFill>
      </fill>
    </dxf>
    <dxf>
      <fill>
        <patternFill>
          <bgColor theme="3" tint="0.5999600291252136"/>
        </patternFill>
      </fill>
    </dxf>
    <dxf>
      <fill>
        <patternFill>
          <bgColor theme="3" tint="0.5999600291252136"/>
        </patternFill>
      </fill>
    </dxf>
    <dxf>
      <fill>
        <patternFill>
          <bgColor rgb="FFFF5050"/>
        </patternFill>
      </fill>
    </dxf>
    <dxf>
      <fill>
        <patternFill>
          <bgColor rgb="FFFF505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5050"/>
        </patternFill>
      </fill>
    </dxf>
    <dxf>
      <fill>
        <patternFill>
          <bgColor theme="3" tint="0.5999600291252136"/>
        </patternFill>
      </fill>
    </dxf>
    <dxf>
      <fill>
        <patternFill>
          <bgColor theme="3" tint="0.5999600291252136"/>
        </patternFill>
      </fill>
    </dxf>
    <dxf>
      <fill>
        <patternFill>
          <bgColor rgb="FFFF5050"/>
        </patternFill>
      </fill>
    </dxf>
    <dxf>
      <fill>
        <patternFill>
          <bgColor theme="3" tint="0.5999600291252136"/>
        </patternFill>
      </fill>
    </dxf>
    <dxf>
      <fill>
        <patternFill>
          <bgColor theme="3" tint="0.5999600291252136"/>
        </patternFill>
      </fill>
    </dxf>
    <dxf>
      <fill>
        <patternFill>
          <bgColor rgb="FFFF5050"/>
        </patternFill>
      </fill>
    </dxf>
    <dxf>
      <fill>
        <patternFill>
          <bgColor indexed="44"/>
        </patternFill>
      </fill>
    </dxf>
    <dxf>
      <fill>
        <patternFill>
          <bgColor indexed="44"/>
        </patternFill>
      </fill>
    </dxf>
    <dxf>
      <fill>
        <patternFill>
          <bgColor theme="3" tint="0.5999600291252136"/>
        </patternFill>
      </fill>
    </dxf>
    <dxf>
      <fill>
        <patternFill>
          <bgColor rgb="FFFF5050"/>
        </patternFill>
      </fill>
    </dxf>
    <dxf>
      <fill>
        <patternFill>
          <bgColor rgb="FFFF5050"/>
        </patternFill>
      </fill>
    </dxf>
    <dxf>
      <fill>
        <patternFill>
          <bgColor theme="4" tint="0.3999499976634979"/>
        </patternFill>
      </fill>
    </dxf>
    <dxf>
      <fill>
        <patternFill>
          <bgColor rgb="FFFF5050"/>
        </patternFill>
      </fill>
    </dxf>
    <dxf>
      <fill>
        <patternFill>
          <bgColor rgb="FFFF5050"/>
        </patternFill>
      </fill>
    </dxf>
    <dxf>
      <fill>
        <patternFill>
          <bgColor rgb="FFFF5050"/>
        </patternFill>
      </fill>
    </dxf>
    <dxf>
      <fill>
        <patternFill>
          <bgColor theme="3" tint="0.5999600291252136"/>
        </patternFill>
      </fill>
    </dxf>
    <dxf>
      <fill>
        <patternFill>
          <bgColor theme="3" tint="0.5999600291252136"/>
        </patternFill>
      </fill>
    </dxf>
    <dxf>
      <fill>
        <patternFill>
          <bgColor theme="4" tint="0.3999499976634979"/>
        </patternFill>
      </fill>
    </dxf>
    <dxf>
      <font>
        <b/>
        <i val="0"/>
        <color rgb="FFFFFF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4</xdr:row>
      <xdr:rowOff>66675</xdr:rowOff>
    </xdr:from>
    <xdr:to>
      <xdr:col>11</xdr:col>
      <xdr:colOff>933450</xdr:colOff>
      <xdr:row>4</xdr:row>
      <xdr:rowOff>352425</xdr:rowOff>
    </xdr:to>
    <xdr:pic>
      <xdr:nvPicPr>
        <xdr:cNvPr id="1" name="CommandButton1"/>
        <xdr:cNvPicPr preferRelativeResize="1">
          <a:picLocks noChangeAspect="1"/>
        </xdr:cNvPicPr>
      </xdr:nvPicPr>
      <xdr:blipFill>
        <a:blip r:embed="rId1"/>
        <a:stretch>
          <a:fillRect/>
        </a:stretch>
      </xdr:blipFill>
      <xdr:spPr>
        <a:xfrm>
          <a:off x="133350" y="66675"/>
          <a:ext cx="1190625" cy="285750"/>
        </a:xfrm>
        <a:prstGeom prst="rect">
          <a:avLst/>
        </a:prstGeom>
        <a:noFill/>
        <a:ln w="9525" cmpd="sng">
          <a:noFill/>
        </a:ln>
      </xdr:spPr>
    </xdr:pic>
    <xdr:clientData/>
  </xdr:twoCellAnchor>
  <xdr:twoCellAnchor editAs="oneCell">
    <xdr:from>
      <xdr:col>11</xdr:col>
      <xdr:colOff>1076325</xdr:colOff>
      <xdr:row>4</xdr:row>
      <xdr:rowOff>66675</xdr:rowOff>
    </xdr:from>
    <xdr:to>
      <xdr:col>13</xdr:col>
      <xdr:colOff>95250</xdr:colOff>
      <xdr:row>4</xdr:row>
      <xdr:rowOff>352425</xdr:rowOff>
    </xdr:to>
    <xdr:pic>
      <xdr:nvPicPr>
        <xdr:cNvPr id="2" name="CommandButton2"/>
        <xdr:cNvPicPr preferRelativeResize="1">
          <a:picLocks noChangeAspect="1"/>
        </xdr:cNvPicPr>
      </xdr:nvPicPr>
      <xdr:blipFill>
        <a:blip r:embed="rId2"/>
        <a:stretch>
          <a:fillRect/>
        </a:stretch>
      </xdr:blipFill>
      <xdr:spPr>
        <a:xfrm>
          <a:off x="1466850" y="66675"/>
          <a:ext cx="1190625" cy="285750"/>
        </a:xfrm>
        <a:prstGeom prst="rect">
          <a:avLst/>
        </a:prstGeom>
        <a:noFill/>
        <a:ln w="9525" cmpd="sng">
          <a:noFill/>
        </a:ln>
      </xdr:spPr>
    </xdr:pic>
    <xdr:clientData/>
  </xdr:twoCellAnchor>
  <xdr:twoCellAnchor editAs="oneCell">
    <xdr:from>
      <xdr:col>13</xdr:col>
      <xdr:colOff>276225</xdr:colOff>
      <xdr:row>4</xdr:row>
      <xdr:rowOff>66675</xdr:rowOff>
    </xdr:from>
    <xdr:to>
      <xdr:col>15</xdr:col>
      <xdr:colOff>438150</xdr:colOff>
      <xdr:row>4</xdr:row>
      <xdr:rowOff>352425</xdr:rowOff>
    </xdr:to>
    <xdr:pic>
      <xdr:nvPicPr>
        <xdr:cNvPr id="3" name="CommandButton3"/>
        <xdr:cNvPicPr preferRelativeResize="1">
          <a:picLocks noChangeAspect="1"/>
        </xdr:cNvPicPr>
      </xdr:nvPicPr>
      <xdr:blipFill>
        <a:blip r:embed="rId3"/>
        <a:stretch>
          <a:fillRect/>
        </a:stretch>
      </xdr:blipFill>
      <xdr:spPr>
        <a:xfrm>
          <a:off x="2838450" y="66675"/>
          <a:ext cx="14192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2</xdr:row>
      <xdr:rowOff>47625</xdr:rowOff>
    </xdr:from>
    <xdr:to>
      <xdr:col>7</xdr:col>
      <xdr:colOff>1171575</xdr:colOff>
      <xdr:row>2</xdr:row>
      <xdr:rowOff>333375</xdr:rowOff>
    </xdr:to>
    <xdr:pic>
      <xdr:nvPicPr>
        <xdr:cNvPr id="1" name="CommandButton1"/>
        <xdr:cNvPicPr preferRelativeResize="1">
          <a:picLocks noChangeAspect="1"/>
        </xdr:cNvPicPr>
      </xdr:nvPicPr>
      <xdr:blipFill>
        <a:blip r:embed="rId1"/>
        <a:stretch>
          <a:fillRect/>
        </a:stretch>
      </xdr:blipFill>
      <xdr:spPr>
        <a:xfrm>
          <a:off x="123825" y="47625"/>
          <a:ext cx="1428750" cy="285750"/>
        </a:xfrm>
        <a:prstGeom prst="rect">
          <a:avLst/>
        </a:prstGeom>
        <a:noFill/>
        <a:ln w="9525" cmpd="sng">
          <a:noFill/>
        </a:ln>
      </xdr:spPr>
    </xdr:pic>
    <xdr:clientData/>
  </xdr:twoCellAnchor>
  <xdr:twoCellAnchor editAs="oneCell">
    <xdr:from>
      <xdr:col>7</xdr:col>
      <xdr:colOff>1314450</xdr:colOff>
      <xdr:row>2</xdr:row>
      <xdr:rowOff>57150</xdr:rowOff>
    </xdr:from>
    <xdr:to>
      <xdr:col>9</xdr:col>
      <xdr:colOff>581025</xdr:colOff>
      <xdr:row>2</xdr:row>
      <xdr:rowOff>342900</xdr:rowOff>
    </xdr:to>
    <xdr:pic>
      <xdr:nvPicPr>
        <xdr:cNvPr id="2" name="CommandButton2"/>
        <xdr:cNvPicPr preferRelativeResize="1">
          <a:picLocks noChangeAspect="1"/>
        </xdr:cNvPicPr>
      </xdr:nvPicPr>
      <xdr:blipFill>
        <a:blip r:embed="rId2"/>
        <a:stretch>
          <a:fillRect/>
        </a:stretch>
      </xdr:blipFill>
      <xdr:spPr>
        <a:xfrm>
          <a:off x="1695450" y="57150"/>
          <a:ext cx="1419225" cy="285750"/>
        </a:xfrm>
        <a:prstGeom prst="rect">
          <a:avLst/>
        </a:prstGeom>
        <a:noFill/>
        <a:ln w="9525" cmpd="sng">
          <a:noFill/>
        </a:ln>
      </xdr:spPr>
    </xdr:pic>
    <xdr:clientData/>
  </xdr:twoCellAnchor>
  <xdr:twoCellAnchor editAs="oneCell">
    <xdr:from>
      <xdr:col>9</xdr:col>
      <xdr:colOff>695325</xdr:colOff>
      <xdr:row>2</xdr:row>
      <xdr:rowOff>57150</xdr:rowOff>
    </xdr:from>
    <xdr:to>
      <xdr:col>11</xdr:col>
      <xdr:colOff>409575</xdr:colOff>
      <xdr:row>2</xdr:row>
      <xdr:rowOff>342900</xdr:rowOff>
    </xdr:to>
    <xdr:pic>
      <xdr:nvPicPr>
        <xdr:cNvPr id="3" name="CommandButton3"/>
        <xdr:cNvPicPr preferRelativeResize="1">
          <a:picLocks noChangeAspect="1"/>
        </xdr:cNvPicPr>
      </xdr:nvPicPr>
      <xdr:blipFill>
        <a:blip r:embed="rId3"/>
        <a:stretch>
          <a:fillRect/>
        </a:stretch>
      </xdr:blipFill>
      <xdr:spPr>
        <a:xfrm>
          <a:off x="3228975" y="57150"/>
          <a:ext cx="14192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I513"/>
  <sheetViews>
    <sheetView tabSelected="1" zoomScaleSheetLayoutView="100" zoomScalePageLayoutView="0" workbookViewId="0" topLeftCell="A1">
      <pane xSplit="12" ySplit="13" topLeftCell="M14" activePane="bottomRight" state="frozen"/>
      <selection pane="topLeft" activeCell="K5" sqref="K5"/>
      <selection pane="topRight" activeCell="M5" sqref="M5"/>
      <selection pane="bottomLeft" activeCell="K12" sqref="K12"/>
      <selection pane="bottomRight" activeCell="L12" sqref="L12:L13"/>
    </sheetView>
  </sheetViews>
  <sheetFormatPr defaultColWidth="9.140625" defaultRowHeight="12.75"/>
  <cols>
    <col min="1" max="1" width="6.28125" style="1" hidden="1" customWidth="1"/>
    <col min="2" max="2" width="7.28125" style="1" hidden="1" customWidth="1"/>
    <col min="3" max="10" width="6.28125" style="1" hidden="1" customWidth="1"/>
    <col min="11" max="11" width="5.8515625" style="1" customWidth="1"/>
    <col min="12" max="12" width="23.00390625" style="2" customWidth="1"/>
    <col min="13" max="13" width="9.57421875" style="2" customWidth="1"/>
    <col min="14" max="14" width="8.57421875" style="2" customWidth="1"/>
    <col min="15" max="15" width="10.28125" style="1" customWidth="1"/>
    <col min="16" max="16" width="13.421875" style="1" customWidth="1"/>
    <col min="17" max="17" width="8.8515625" style="1" customWidth="1"/>
    <col min="18" max="18" width="75.140625" style="1" customWidth="1"/>
    <col min="19" max="19" width="113.7109375" style="46" customWidth="1"/>
    <col min="20" max="20" width="10.140625" style="46" customWidth="1"/>
    <col min="21" max="32" width="9.140625" style="46" customWidth="1"/>
    <col min="33" max="33" width="11.7109375" style="81" customWidth="1"/>
    <col min="34" max="34" width="11.8515625" style="81" customWidth="1"/>
    <col min="35" max="35" width="10.140625" style="46" customWidth="1"/>
    <col min="36" max="67" width="9.140625" style="46" customWidth="1"/>
    <col min="68" max="16384" width="9.140625" style="1" customWidth="1"/>
  </cols>
  <sheetData>
    <row r="1" spans="11:15" ht="15.75" hidden="1">
      <c r="K1" s="130" t="s">
        <v>126</v>
      </c>
      <c r="L1" s="131">
        <v>30000</v>
      </c>
      <c r="O1" s="1">
        <v>1</v>
      </c>
    </row>
    <row r="2" spans="11:12" ht="15.75" hidden="1">
      <c r="K2" s="130" t="s">
        <v>125</v>
      </c>
      <c r="L2" s="131">
        <v>300000</v>
      </c>
    </row>
    <row r="3" spans="4:18" ht="15.75" hidden="1">
      <c r="D3" s="1">
        <v>1</v>
      </c>
      <c r="K3" s="15">
        <f>G3</f>
        <v>0</v>
      </c>
      <c r="L3" s="16"/>
      <c r="M3" s="17"/>
      <c r="N3" s="18"/>
      <c r="O3" s="18"/>
      <c r="P3" s="14">
        <f>ROUND(N3*O3,2)</f>
        <v>0</v>
      </c>
      <c r="Q3" s="13">
        <f>IF(P3&gt;0,P3/$P$39*100,0)</f>
        <v>0</v>
      </c>
      <c r="R3" s="19"/>
    </row>
    <row r="4" ht="15.75" hidden="1"/>
    <row r="5" spans="11:20" ht="29.25" customHeight="1">
      <c r="K5" s="46"/>
      <c r="L5" s="47"/>
      <c r="M5" s="47"/>
      <c r="N5" s="47"/>
      <c r="O5" s="46"/>
      <c r="P5" s="47"/>
      <c r="Q5" s="47"/>
      <c r="R5" s="47"/>
      <c r="T5" s="81">
        <f>SUM(T6:T16)</f>
        <v>0</v>
      </c>
    </row>
    <row r="6" spans="12:20" ht="16.5" customHeight="1">
      <c r="L6" s="3"/>
      <c r="M6" s="3"/>
      <c r="N6" s="3"/>
      <c r="O6" s="11"/>
      <c r="P6" s="2"/>
      <c r="Q6" s="2"/>
      <c r="R6" s="152" t="s">
        <v>130</v>
      </c>
      <c r="S6" s="76"/>
      <c r="T6" s="81">
        <f>IF(S6&lt;&gt;"",1,0)</f>
        <v>0</v>
      </c>
    </row>
    <row r="7" spans="12:20" ht="16.5" customHeight="1">
      <c r="L7" s="3"/>
      <c r="M7" s="3"/>
      <c r="N7" s="3"/>
      <c r="O7" s="11"/>
      <c r="P7" s="2"/>
      <c r="Q7" s="2"/>
      <c r="R7" s="152"/>
      <c r="S7" s="76">
        <f>IF(SUM(Netiesiogines!$AH$11:$AL$11)&lt;&gt;0,"Yra klaidų netiesioginių išlaidų pagrindimo lentelėje","")</f>
      </c>
      <c r="T7" s="81">
        <f>IF(S7&lt;&gt;"",1,0)</f>
        <v>0</v>
      </c>
    </row>
    <row r="8" spans="12:20" ht="16.5" customHeight="1">
      <c r="L8" s="3"/>
      <c r="M8" s="3"/>
      <c r="N8" s="3"/>
      <c r="O8" s="11"/>
      <c r="P8" s="2"/>
      <c r="Q8" s="2"/>
      <c r="R8" s="152"/>
      <c r="S8" s="76">
        <f>IF(Q30&gt;10,"Administravimo išlaidos viršija 10 %","")</f>
      </c>
      <c r="T8" s="81">
        <f aca="true" t="shared" si="0" ref="T8:T16">IF(S8&lt;&gt;"",1,0)</f>
        <v>0</v>
      </c>
    </row>
    <row r="9" spans="12:20" ht="16.5" customHeight="1">
      <c r="L9" s="3"/>
      <c r="M9" s="3"/>
      <c r="N9" s="3"/>
      <c r="O9" s="11"/>
      <c r="P9" s="2"/>
      <c r="Q9" s="2"/>
      <c r="R9" s="152"/>
      <c r="S9" s="76">
        <f>IF(Q29&gt;5,"Netiesioginės vykdymo išlaidos viršija 5 %","")</f>
      </c>
      <c r="T9" s="81">
        <f t="shared" si="0"/>
        <v>0</v>
      </c>
    </row>
    <row r="10" spans="11:20" ht="18.75" customHeight="1">
      <c r="K10" s="153" t="s">
        <v>51</v>
      </c>
      <c r="L10" s="154"/>
      <c r="M10" s="154"/>
      <c r="N10" s="154"/>
      <c r="O10" s="154"/>
      <c r="P10" s="154"/>
      <c r="Q10" s="154"/>
      <c r="R10" s="154"/>
      <c r="S10" s="76">
        <f>IF(AND(P28&gt;0,P29&lt;&gt;0),"Pridėtinės išlaidos negali būti numatytos kaip tiesioginės išlaidos, jei yra numatytos netiesioginės vykdymo išlaidos","")</f>
      </c>
      <c r="T10" s="81">
        <f t="shared" si="0"/>
        <v>0</v>
      </c>
    </row>
    <row r="11" spans="11:20" ht="15.75" customHeight="1" thickBot="1">
      <c r="K11" s="80">
        <f>IF(T5&gt;0,"Yra klaidų arba nesuvesti visi duomenys! Žr. pastabas lentelės dešinėje pusėje.","")</f>
      </c>
      <c r="L11" s="6"/>
      <c r="M11" s="6"/>
      <c r="N11" s="6"/>
      <c r="O11" s="4"/>
      <c r="P11" s="5"/>
      <c r="Q11" s="5"/>
      <c r="R11" s="94"/>
      <c r="S11" s="76">
        <f>IF(AND(P28&gt;0,Q28&lt;=5),"Pridėtinės išlaidos turi būti numatytos kaip netiesioginės vykdymo išlaidos, jei jų suma yra mažesnė nei bendros 5 % paprojekčio išlaidų sumos","")</f>
      </c>
      <c r="T11" s="81">
        <f t="shared" si="0"/>
        <v>0</v>
      </c>
    </row>
    <row r="12" spans="1:20" ht="17.25" customHeight="1">
      <c r="A12" s="7"/>
      <c r="B12" s="7"/>
      <c r="C12" s="7"/>
      <c r="D12" s="7"/>
      <c r="E12" s="7"/>
      <c r="F12" s="7"/>
      <c r="G12" s="7"/>
      <c r="H12" s="7"/>
      <c r="I12" s="7"/>
      <c r="J12" s="7"/>
      <c r="K12" s="158" t="s">
        <v>1</v>
      </c>
      <c r="L12" s="155" t="s">
        <v>2</v>
      </c>
      <c r="M12" s="155" t="s">
        <v>36</v>
      </c>
      <c r="N12" s="155" t="s">
        <v>37</v>
      </c>
      <c r="O12" s="155" t="s">
        <v>117</v>
      </c>
      <c r="P12" s="155" t="s">
        <v>28</v>
      </c>
      <c r="Q12" s="155" t="s">
        <v>38</v>
      </c>
      <c r="R12" s="169" t="s">
        <v>0</v>
      </c>
      <c r="S12" s="76">
        <f>IF(AH14&gt;0,"Užpildyti ne visi privalomi užpildyti langeliai","")</f>
      </c>
      <c r="T12" s="81">
        <f t="shared" si="0"/>
        <v>0</v>
      </c>
    </row>
    <row r="13" spans="1:35" ht="42" customHeight="1">
      <c r="A13" s="10" t="s">
        <v>112</v>
      </c>
      <c r="B13" s="10" t="s">
        <v>113</v>
      </c>
      <c r="C13" s="10" t="s">
        <v>19</v>
      </c>
      <c r="D13" s="7" t="s">
        <v>20</v>
      </c>
      <c r="E13" s="10" t="s">
        <v>21</v>
      </c>
      <c r="F13" s="10" t="s">
        <v>114</v>
      </c>
      <c r="G13" s="10" t="s">
        <v>115</v>
      </c>
      <c r="H13" s="7"/>
      <c r="I13" s="7"/>
      <c r="J13" s="7"/>
      <c r="K13" s="159"/>
      <c r="L13" s="157"/>
      <c r="M13" s="156"/>
      <c r="N13" s="156"/>
      <c r="O13" s="156"/>
      <c r="P13" s="156"/>
      <c r="Q13" s="156"/>
      <c r="R13" s="170"/>
      <c r="S13" s="76">
        <f>IF(AG14&gt;0,"Yra neužpildytų išlaidų eilučių, jei jos nereikalingos prašome jas ištrinti","")</f>
      </c>
      <c r="T13" s="81">
        <f t="shared" si="0"/>
        <v>0</v>
      </c>
      <c r="AG13" s="82" t="s">
        <v>110</v>
      </c>
      <c r="AH13" s="82" t="s">
        <v>111</v>
      </c>
      <c r="AI13" s="82" t="s">
        <v>116</v>
      </c>
    </row>
    <row r="14" spans="1:35" ht="15.75">
      <c r="A14" s="7" t="s">
        <v>106</v>
      </c>
      <c r="B14" s="10"/>
      <c r="C14" s="10"/>
      <c r="D14" s="7"/>
      <c r="E14" s="10"/>
      <c r="F14" s="7"/>
      <c r="G14" s="7"/>
      <c r="H14" s="7"/>
      <c r="I14" s="7"/>
      <c r="J14" s="7"/>
      <c r="K14" s="20" t="s">
        <v>30</v>
      </c>
      <c r="L14" s="21" t="s">
        <v>4</v>
      </c>
      <c r="M14" s="28" t="s">
        <v>22</v>
      </c>
      <c r="N14" s="34" t="s">
        <v>22</v>
      </c>
      <c r="O14" s="35" t="s">
        <v>22</v>
      </c>
      <c r="P14" s="43">
        <f>SUM(P15,P29)</f>
        <v>0</v>
      </c>
      <c r="Q14" s="85">
        <f aca="true" t="shared" si="1" ref="Q14:Q39">IF(P14&gt;0,P14/$P$39*100,0)</f>
        <v>0</v>
      </c>
      <c r="R14" s="22" t="s">
        <v>22</v>
      </c>
      <c r="S14" s="76">
        <f>IF(AND($P$39&gt;0,$O$43&lt;10),"Nuosavos lėšos turi sudaryti ne mažiau kaip 10 procentų paprojekčio sumos","")</f>
      </c>
      <c r="T14" s="81">
        <f t="shared" si="0"/>
        <v>0</v>
      </c>
      <c r="AG14" s="81">
        <f>SUM(AG16:AG38)</f>
        <v>0</v>
      </c>
      <c r="AH14" s="81">
        <f>SUM(AH16:AH38)</f>
        <v>0</v>
      </c>
      <c r="AI14" s="81">
        <f>SUM(AI16:AI38)</f>
        <v>0</v>
      </c>
    </row>
    <row r="15" spans="1:20" ht="30">
      <c r="A15" s="8">
        <v>1</v>
      </c>
      <c r="B15" s="8"/>
      <c r="C15" s="8"/>
      <c r="D15" s="8"/>
      <c r="E15" s="8"/>
      <c r="F15" s="8"/>
      <c r="G15" s="8"/>
      <c r="H15" s="8"/>
      <c r="I15" s="8"/>
      <c r="J15" s="8"/>
      <c r="K15" s="40" t="s">
        <v>3</v>
      </c>
      <c r="L15" s="41" t="s">
        <v>35</v>
      </c>
      <c r="M15" s="23" t="s">
        <v>22</v>
      </c>
      <c r="N15" s="24" t="s">
        <v>22</v>
      </c>
      <c r="O15" s="25" t="s">
        <v>22</v>
      </c>
      <c r="P15" s="26">
        <f>SUMIF($B16:$B$478,K15,$P16:$P$478)</f>
        <v>0</v>
      </c>
      <c r="Q15" s="86">
        <f t="shared" si="1"/>
        <v>0</v>
      </c>
      <c r="R15" s="22" t="s">
        <v>22</v>
      </c>
      <c r="S15" s="76">
        <f>IF($AI$14&lt;&gt;0,"Personalo išlaidų grupės stulpelyje 'Vienetas' turi būti nurodytos valandos, t.y. 'val'.","")</f>
      </c>
      <c r="T15" s="81">
        <f t="shared" si="0"/>
        <v>0</v>
      </c>
    </row>
    <row r="16" spans="1:35" ht="15.75">
      <c r="A16" s="8"/>
      <c r="B16" s="9" t="s">
        <v>3</v>
      </c>
      <c r="C16" s="9" t="str">
        <f>IF(B16&lt;&gt;"",K16,"")</f>
        <v>1.1.</v>
      </c>
      <c r="D16" s="8">
        <f>IF(AND(A16="",B16=""),1,"")</f>
      </c>
      <c r="E16" s="8">
        <f>IF(D16&lt;&gt;"",IF(C15&lt;&gt;"",C15,E15),"")</f>
      </c>
      <c r="F16" s="8">
        <f>IF(D16=1,F15+1,0)</f>
        <v>0</v>
      </c>
      <c r="G16" s="8">
        <f>IF(D16&lt;&gt;"",CONCATENATE(E16,F16,"."),"")</f>
      </c>
      <c r="H16" s="8"/>
      <c r="I16" s="8"/>
      <c r="J16" s="8"/>
      <c r="K16" s="97" t="s">
        <v>6</v>
      </c>
      <c r="L16" s="98" t="s">
        <v>5</v>
      </c>
      <c r="M16" s="99" t="s">
        <v>22</v>
      </c>
      <c r="N16" s="100">
        <f>SUMIF($E$16:$E$18,K16,$N$16:$N$18)</f>
        <v>0</v>
      </c>
      <c r="O16" s="101" t="s">
        <v>22</v>
      </c>
      <c r="P16" s="102">
        <f>SUMIF($E$16:$E$478,K16,$P$16:$P$478)</f>
        <v>0</v>
      </c>
      <c r="Q16" s="103">
        <f t="shared" si="1"/>
        <v>0</v>
      </c>
      <c r="R16" s="104" t="s">
        <v>22</v>
      </c>
      <c r="S16" s="76">
        <f>IF(OR(AND($P$44&gt;0,$R$40=""),AND($P$43&gt;0,$R$42="")),"Neužpildytas nuosavų lėšų ir (arba) paprojekčio pajamų pagrindimo langelis","")</f>
      </c>
      <c r="T16" s="81">
        <f t="shared" si="0"/>
        <v>0</v>
      </c>
      <c r="AG16" s="81">
        <f aca="true" t="shared" si="2" ref="AG16:AG38">IF(AND(D16=1,L16="",$P$39&gt;0),1,0)</f>
        <v>0</v>
      </c>
      <c r="AH16" s="81">
        <f>IF(AND(D16=1,L16&lt;&gt;"",OR(M16="",N16="",O16="",R16="")),1,0)</f>
        <v>0</v>
      </c>
      <c r="AI16" s="81">
        <f>IF(AND(OR(E16="1.1.",E16="3.1."),L16&lt;&gt;"",M16&lt;&gt;"val."),1,0)</f>
        <v>0</v>
      </c>
    </row>
    <row r="17" spans="1:35" ht="25.5">
      <c r="A17" s="8"/>
      <c r="B17" s="9"/>
      <c r="C17" s="9">
        <f aca="true" t="shared" si="3" ref="C17:C37">IF(B17&lt;&gt;"",K17,"")</f>
      </c>
      <c r="D17" s="8">
        <f aca="true" t="shared" si="4" ref="D17:D37">IF(AND(A17="",B17=""),1,"")</f>
        <v>1</v>
      </c>
      <c r="E17" s="8" t="str">
        <f aca="true" t="shared" si="5" ref="E17:E37">IF(D17&lt;&gt;"",IF(C16&lt;&gt;"",C16,E16),"")</f>
        <v>1.1.</v>
      </c>
      <c r="F17" s="8">
        <f aca="true" t="shared" si="6" ref="F17:F37">IF(D17=1,F16+1,0)</f>
        <v>1</v>
      </c>
      <c r="G17" s="8" t="str">
        <f aca="true" t="shared" si="7" ref="G17:G37">IF(D17&lt;&gt;"",CONCATENATE(E17,F17,"."),"")</f>
        <v>1.1.1.</v>
      </c>
      <c r="H17" s="8"/>
      <c r="I17" s="8"/>
      <c r="J17" s="8"/>
      <c r="K17" s="15" t="str">
        <f>G17</f>
        <v>1.1.1.</v>
      </c>
      <c r="L17" s="16"/>
      <c r="M17" s="17"/>
      <c r="N17" s="18"/>
      <c r="O17" s="18"/>
      <c r="P17" s="14">
        <f>ROUND(N17*O17,2)</f>
        <v>0</v>
      </c>
      <c r="Q17" s="13">
        <f t="shared" si="1"/>
        <v>0</v>
      </c>
      <c r="R17" s="19"/>
      <c r="S17" s="76"/>
      <c r="T17" s="81"/>
      <c r="AG17" s="81">
        <f t="shared" si="2"/>
        <v>0</v>
      </c>
      <c r="AH17" s="81">
        <f aca="true" t="shared" si="8" ref="AH17:AH37">IF(AND(D17=1,L17&lt;&gt;"",OR(M17="",N17="",O17="",R17="")),1,0)</f>
        <v>0</v>
      </c>
      <c r="AI17" s="81">
        <f aca="true" t="shared" si="9" ref="AI17:AI37">IF(AND(OR(E17="1.1.",E17="3.1."),L17&lt;&gt;"",M17&lt;&gt;"val."),1,0)</f>
        <v>0</v>
      </c>
    </row>
    <row r="18" spans="1:35" ht="31.5">
      <c r="A18" s="8"/>
      <c r="B18" s="9" t="s">
        <v>3</v>
      </c>
      <c r="C18" s="9" t="str">
        <f t="shared" si="3"/>
        <v>1.2.</v>
      </c>
      <c r="D18" s="8">
        <f t="shared" si="4"/>
      </c>
      <c r="E18" s="8">
        <f t="shared" si="5"/>
      </c>
      <c r="F18" s="8">
        <f t="shared" si="6"/>
        <v>0</v>
      </c>
      <c r="G18" s="8">
        <f t="shared" si="7"/>
      </c>
      <c r="H18" s="8"/>
      <c r="I18" s="8"/>
      <c r="J18" s="8"/>
      <c r="K18" s="97" t="s">
        <v>8</v>
      </c>
      <c r="L18" s="98" t="s">
        <v>65</v>
      </c>
      <c r="M18" s="99" t="s">
        <v>22</v>
      </c>
      <c r="N18" s="101" t="s">
        <v>22</v>
      </c>
      <c r="O18" s="101" t="s">
        <v>22</v>
      </c>
      <c r="P18" s="102">
        <f>SUMIF($E$16:$E$478,K18,$P$16:$P$478)</f>
        <v>0</v>
      </c>
      <c r="Q18" s="103">
        <f t="shared" si="1"/>
        <v>0</v>
      </c>
      <c r="R18" s="105" t="s">
        <v>22</v>
      </c>
      <c r="AG18" s="81">
        <f t="shared" si="2"/>
        <v>0</v>
      </c>
      <c r="AH18" s="81">
        <f t="shared" si="8"/>
        <v>0</v>
      </c>
      <c r="AI18" s="81">
        <f t="shared" si="9"/>
        <v>0</v>
      </c>
    </row>
    <row r="19" spans="1:35" ht="25.5">
      <c r="A19" s="8"/>
      <c r="B19" s="9"/>
      <c r="C19" s="9">
        <f t="shared" si="3"/>
      </c>
      <c r="D19" s="8">
        <f t="shared" si="4"/>
        <v>1</v>
      </c>
      <c r="E19" s="8" t="str">
        <f t="shared" si="5"/>
        <v>1.2.</v>
      </c>
      <c r="F19" s="8">
        <f t="shared" si="6"/>
        <v>1</v>
      </c>
      <c r="G19" s="8" t="str">
        <f t="shared" si="7"/>
        <v>1.2.1.</v>
      </c>
      <c r="H19" s="8"/>
      <c r="I19" s="8"/>
      <c r="J19" s="8"/>
      <c r="K19" s="15" t="str">
        <f>G19</f>
        <v>1.2.1.</v>
      </c>
      <c r="L19" s="16"/>
      <c r="M19" s="17"/>
      <c r="N19" s="18"/>
      <c r="O19" s="18"/>
      <c r="P19" s="14">
        <f>ROUND(N19*O19,2)</f>
        <v>0</v>
      </c>
      <c r="Q19" s="87">
        <f t="shared" si="1"/>
        <v>0</v>
      </c>
      <c r="R19" s="19"/>
      <c r="AG19" s="81">
        <f t="shared" si="2"/>
        <v>0</v>
      </c>
      <c r="AH19" s="81">
        <f t="shared" si="8"/>
        <v>0</v>
      </c>
      <c r="AI19" s="81">
        <f t="shared" si="9"/>
        <v>0</v>
      </c>
    </row>
    <row r="20" spans="1:35" ht="31.5">
      <c r="A20" s="8"/>
      <c r="B20" s="9" t="s">
        <v>3</v>
      </c>
      <c r="C20" s="9" t="str">
        <f t="shared" si="3"/>
        <v>1.3.</v>
      </c>
      <c r="D20" s="8">
        <f t="shared" si="4"/>
      </c>
      <c r="E20" s="8">
        <f t="shared" si="5"/>
      </c>
      <c r="F20" s="8">
        <f t="shared" si="6"/>
        <v>0</v>
      </c>
      <c r="G20" s="8">
        <f t="shared" si="7"/>
      </c>
      <c r="H20" s="8"/>
      <c r="I20" s="8"/>
      <c r="J20" s="8"/>
      <c r="K20" s="97" t="s">
        <v>9</v>
      </c>
      <c r="L20" s="98" t="s">
        <v>76</v>
      </c>
      <c r="M20" s="99" t="s">
        <v>22</v>
      </c>
      <c r="N20" s="101" t="s">
        <v>22</v>
      </c>
      <c r="O20" s="101" t="s">
        <v>22</v>
      </c>
      <c r="P20" s="102">
        <f>SUMIF($E$16:$E$478,K20,$P$16:$P$478)</f>
        <v>0</v>
      </c>
      <c r="Q20" s="103">
        <f t="shared" si="1"/>
        <v>0</v>
      </c>
      <c r="R20" s="105" t="s">
        <v>22</v>
      </c>
      <c r="AG20" s="81">
        <f t="shared" si="2"/>
        <v>0</v>
      </c>
      <c r="AH20" s="81">
        <f t="shared" si="8"/>
        <v>0</v>
      </c>
      <c r="AI20" s="81">
        <f t="shared" si="9"/>
        <v>0</v>
      </c>
    </row>
    <row r="21" spans="1:35" ht="25.5">
      <c r="A21" s="8"/>
      <c r="B21" s="9"/>
      <c r="C21" s="9">
        <f t="shared" si="3"/>
      </c>
      <c r="D21" s="8">
        <f t="shared" si="4"/>
        <v>1</v>
      </c>
      <c r="E21" s="8" t="str">
        <f t="shared" si="5"/>
        <v>1.3.</v>
      </c>
      <c r="F21" s="8">
        <f t="shared" si="6"/>
        <v>1</v>
      </c>
      <c r="G21" s="8" t="str">
        <f t="shared" si="7"/>
        <v>1.3.1.</v>
      </c>
      <c r="H21" s="8"/>
      <c r="I21" s="8"/>
      <c r="J21" s="8"/>
      <c r="K21" s="15" t="str">
        <f>G21</f>
        <v>1.3.1.</v>
      </c>
      <c r="L21" s="16"/>
      <c r="M21" s="17"/>
      <c r="N21" s="18"/>
      <c r="O21" s="18"/>
      <c r="P21" s="14">
        <f>ROUND(N21*O21,2)</f>
        <v>0</v>
      </c>
      <c r="Q21" s="87">
        <f t="shared" si="1"/>
        <v>0</v>
      </c>
      <c r="R21" s="19"/>
      <c r="AG21" s="81">
        <f t="shared" si="2"/>
        <v>0</v>
      </c>
      <c r="AH21" s="81">
        <f t="shared" si="8"/>
        <v>0</v>
      </c>
      <c r="AI21" s="81">
        <f t="shared" si="9"/>
        <v>0</v>
      </c>
    </row>
    <row r="22" spans="1:35" ht="47.25">
      <c r="A22" s="8"/>
      <c r="B22" s="9" t="s">
        <v>3</v>
      </c>
      <c r="C22" s="9" t="str">
        <f t="shared" si="3"/>
        <v>1.4.</v>
      </c>
      <c r="D22" s="8">
        <f t="shared" si="4"/>
      </c>
      <c r="E22" s="8">
        <f t="shared" si="5"/>
      </c>
      <c r="F22" s="8">
        <f t="shared" si="6"/>
        <v>0</v>
      </c>
      <c r="G22" s="8">
        <f t="shared" si="7"/>
      </c>
      <c r="H22" s="8"/>
      <c r="I22" s="8"/>
      <c r="J22" s="8"/>
      <c r="K22" s="97" t="s">
        <v>10</v>
      </c>
      <c r="L22" s="106" t="s">
        <v>77</v>
      </c>
      <c r="M22" s="99" t="s">
        <v>22</v>
      </c>
      <c r="N22" s="101" t="s">
        <v>22</v>
      </c>
      <c r="O22" s="101" t="s">
        <v>22</v>
      </c>
      <c r="P22" s="102">
        <f>SUMIF($E$16:$E$478,K22,$P$16:$P$478)</f>
        <v>0</v>
      </c>
      <c r="Q22" s="103">
        <f t="shared" si="1"/>
        <v>0</v>
      </c>
      <c r="R22" s="105" t="s">
        <v>22</v>
      </c>
      <c r="AG22" s="81">
        <f t="shared" si="2"/>
        <v>0</v>
      </c>
      <c r="AH22" s="81">
        <f t="shared" si="8"/>
        <v>0</v>
      </c>
      <c r="AI22" s="81">
        <f t="shared" si="9"/>
        <v>0</v>
      </c>
    </row>
    <row r="23" spans="1:35" ht="25.5">
      <c r="A23" s="8"/>
      <c r="B23" s="9"/>
      <c r="C23" s="9">
        <f t="shared" si="3"/>
      </c>
      <c r="D23" s="8">
        <f t="shared" si="4"/>
        <v>1</v>
      </c>
      <c r="E23" s="8" t="str">
        <f t="shared" si="5"/>
        <v>1.4.</v>
      </c>
      <c r="F23" s="8">
        <f t="shared" si="6"/>
        <v>1</v>
      </c>
      <c r="G23" s="8" t="str">
        <f t="shared" si="7"/>
        <v>1.4.1.</v>
      </c>
      <c r="H23" s="8"/>
      <c r="I23" s="8"/>
      <c r="J23" s="8"/>
      <c r="K23" s="15" t="str">
        <f>G23</f>
        <v>1.4.1.</v>
      </c>
      <c r="L23" s="16"/>
      <c r="M23" s="17"/>
      <c r="N23" s="18"/>
      <c r="O23" s="18"/>
      <c r="P23" s="14">
        <f>ROUND(N23*O23,2)</f>
        <v>0</v>
      </c>
      <c r="Q23" s="87">
        <f t="shared" si="1"/>
        <v>0</v>
      </c>
      <c r="R23" s="19"/>
      <c r="AG23" s="81">
        <f t="shared" si="2"/>
        <v>0</v>
      </c>
      <c r="AH23" s="81">
        <f t="shared" si="8"/>
        <v>0</v>
      </c>
      <c r="AI23" s="81">
        <f t="shared" si="9"/>
        <v>0</v>
      </c>
    </row>
    <row r="24" spans="1:35" ht="15.75">
      <c r="A24" s="8"/>
      <c r="B24" s="9" t="s">
        <v>3</v>
      </c>
      <c r="C24" s="9" t="str">
        <f t="shared" si="3"/>
        <v>1.5.</v>
      </c>
      <c r="D24" s="8">
        <f t="shared" si="4"/>
      </c>
      <c r="E24" s="8">
        <f t="shared" si="5"/>
      </c>
      <c r="F24" s="8">
        <f t="shared" si="6"/>
        <v>0</v>
      </c>
      <c r="G24" s="8">
        <f t="shared" si="7"/>
      </c>
      <c r="H24" s="8"/>
      <c r="I24" s="8"/>
      <c r="J24" s="8"/>
      <c r="K24" s="97" t="s">
        <v>11</v>
      </c>
      <c r="L24" s="106" t="s">
        <v>78</v>
      </c>
      <c r="M24" s="99" t="s">
        <v>22</v>
      </c>
      <c r="N24" s="101" t="s">
        <v>22</v>
      </c>
      <c r="O24" s="101" t="s">
        <v>22</v>
      </c>
      <c r="P24" s="102">
        <f>SUMIF($E$16:$E$478,K24,$P$16:$P$478)</f>
        <v>0</v>
      </c>
      <c r="Q24" s="103">
        <f t="shared" si="1"/>
        <v>0</v>
      </c>
      <c r="R24" s="105" t="s">
        <v>22</v>
      </c>
      <c r="AG24" s="81">
        <f t="shared" si="2"/>
        <v>0</v>
      </c>
      <c r="AH24" s="81">
        <f t="shared" si="8"/>
        <v>0</v>
      </c>
      <c r="AI24" s="81">
        <f t="shared" si="9"/>
        <v>0</v>
      </c>
    </row>
    <row r="25" spans="1:35" ht="25.5">
      <c r="A25" s="8"/>
      <c r="B25" s="9"/>
      <c r="C25" s="9">
        <f t="shared" si="3"/>
      </c>
      <c r="D25" s="8">
        <f t="shared" si="4"/>
        <v>1</v>
      </c>
      <c r="E25" s="8" t="str">
        <f t="shared" si="5"/>
        <v>1.5.</v>
      </c>
      <c r="F25" s="8">
        <f t="shared" si="6"/>
        <v>1</v>
      </c>
      <c r="G25" s="8" t="str">
        <f t="shared" si="7"/>
        <v>1.5.1.</v>
      </c>
      <c r="H25" s="8"/>
      <c r="I25" s="8"/>
      <c r="J25" s="8"/>
      <c r="K25" s="15" t="str">
        <f>G25</f>
        <v>1.5.1.</v>
      </c>
      <c r="L25" s="16"/>
      <c r="M25" s="17"/>
      <c r="N25" s="18"/>
      <c r="O25" s="18"/>
      <c r="P25" s="14">
        <f>ROUND(N25*O25,2)</f>
        <v>0</v>
      </c>
      <c r="Q25" s="87">
        <f t="shared" si="1"/>
        <v>0</v>
      </c>
      <c r="R25" s="19"/>
      <c r="AG25" s="81">
        <f t="shared" si="2"/>
        <v>0</v>
      </c>
      <c r="AH25" s="81">
        <f t="shared" si="8"/>
        <v>0</v>
      </c>
      <c r="AI25" s="81">
        <f t="shared" si="9"/>
        <v>0</v>
      </c>
    </row>
    <row r="26" spans="1:35" ht="15.75">
      <c r="A26" s="8"/>
      <c r="B26" s="9" t="s">
        <v>3</v>
      </c>
      <c r="C26" s="9" t="str">
        <f t="shared" si="3"/>
        <v>1.6.</v>
      </c>
      <c r="D26" s="8">
        <f t="shared" si="4"/>
      </c>
      <c r="E26" s="8">
        <f t="shared" si="5"/>
      </c>
      <c r="F26" s="8">
        <f t="shared" si="6"/>
        <v>0</v>
      </c>
      <c r="G26" s="8">
        <f t="shared" si="7"/>
      </c>
      <c r="H26" s="8"/>
      <c r="I26" s="8"/>
      <c r="J26" s="8"/>
      <c r="K26" s="97" t="s">
        <v>12</v>
      </c>
      <c r="L26" s="106" t="s">
        <v>79</v>
      </c>
      <c r="M26" s="99" t="s">
        <v>22</v>
      </c>
      <c r="N26" s="101" t="s">
        <v>22</v>
      </c>
      <c r="O26" s="101" t="s">
        <v>22</v>
      </c>
      <c r="P26" s="102">
        <f>SUMIF($E$16:$E$478,K26,$P$16:$P$478)</f>
        <v>0</v>
      </c>
      <c r="Q26" s="103">
        <f t="shared" si="1"/>
        <v>0</v>
      </c>
      <c r="R26" s="105" t="s">
        <v>22</v>
      </c>
      <c r="AG26" s="81">
        <f t="shared" si="2"/>
        <v>0</v>
      </c>
      <c r="AH26" s="81">
        <f t="shared" si="8"/>
        <v>0</v>
      </c>
      <c r="AI26" s="81">
        <f t="shared" si="9"/>
        <v>0</v>
      </c>
    </row>
    <row r="27" spans="1:35" ht="25.5">
      <c r="A27" s="8"/>
      <c r="B27" s="9"/>
      <c r="C27" s="9">
        <f t="shared" si="3"/>
      </c>
      <c r="D27" s="8">
        <f t="shared" si="4"/>
        <v>1</v>
      </c>
      <c r="E27" s="8" t="str">
        <f t="shared" si="5"/>
        <v>1.6.</v>
      </c>
      <c r="F27" s="8">
        <f t="shared" si="6"/>
        <v>1</v>
      </c>
      <c r="G27" s="8" t="str">
        <f t="shared" si="7"/>
        <v>1.6.1.</v>
      </c>
      <c r="H27" s="8"/>
      <c r="I27" s="8"/>
      <c r="J27" s="8"/>
      <c r="K27" s="15" t="str">
        <f>G27</f>
        <v>1.6.1.</v>
      </c>
      <c r="L27" s="16"/>
      <c r="M27" s="17"/>
      <c r="N27" s="18"/>
      <c r="O27" s="18"/>
      <c r="P27" s="14">
        <f>ROUND(N27*O27,2)</f>
        <v>0</v>
      </c>
      <c r="Q27" s="87">
        <f t="shared" si="1"/>
        <v>0</v>
      </c>
      <c r="R27" s="19"/>
      <c r="AG27" s="81">
        <f t="shared" si="2"/>
        <v>0</v>
      </c>
      <c r="AH27" s="81">
        <f t="shared" si="8"/>
        <v>0</v>
      </c>
      <c r="AI27" s="81">
        <f t="shared" si="9"/>
        <v>0</v>
      </c>
    </row>
    <row r="28" spans="1:35" ht="15.75">
      <c r="A28" s="8"/>
      <c r="B28" s="9" t="s">
        <v>3</v>
      </c>
      <c r="C28" s="9" t="str">
        <f t="shared" si="3"/>
        <v>1.7.</v>
      </c>
      <c r="D28" s="8">
        <f t="shared" si="4"/>
      </c>
      <c r="E28" s="8">
        <f t="shared" si="5"/>
      </c>
      <c r="F28" s="8">
        <f t="shared" si="6"/>
        <v>0</v>
      </c>
      <c r="G28" s="8">
        <f t="shared" si="7"/>
      </c>
      <c r="H28" s="8"/>
      <c r="I28" s="8"/>
      <c r="J28" s="8"/>
      <c r="K28" s="97" t="s">
        <v>13</v>
      </c>
      <c r="L28" s="106" t="s">
        <v>7</v>
      </c>
      <c r="M28" s="99" t="s">
        <v>22</v>
      </c>
      <c r="N28" s="101" t="s">
        <v>22</v>
      </c>
      <c r="O28" s="101" t="s">
        <v>22</v>
      </c>
      <c r="P28" s="102">
        <f>SUMIF($E$16:$E$478,K28,$P$16:$P$478)</f>
        <v>0</v>
      </c>
      <c r="Q28" s="103">
        <f t="shared" si="1"/>
        <v>0</v>
      </c>
      <c r="R28" s="105" t="s">
        <v>22</v>
      </c>
      <c r="AG28" s="81">
        <f t="shared" si="2"/>
        <v>0</v>
      </c>
      <c r="AH28" s="81">
        <f t="shared" si="8"/>
        <v>0</v>
      </c>
      <c r="AI28" s="81">
        <f t="shared" si="9"/>
        <v>0</v>
      </c>
    </row>
    <row r="29" spans="1:35" ht="30">
      <c r="A29" s="8">
        <v>2</v>
      </c>
      <c r="B29" s="9"/>
      <c r="C29" s="9">
        <f t="shared" si="3"/>
      </c>
      <c r="D29" s="8">
        <f t="shared" si="4"/>
      </c>
      <c r="E29" s="8">
        <f t="shared" si="5"/>
      </c>
      <c r="F29" s="8">
        <f t="shared" si="6"/>
        <v>0</v>
      </c>
      <c r="G29" s="8">
        <f t="shared" si="7"/>
      </c>
      <c r="H29" s="8"/>
      <c r="I29" s="8"/>
      <c r="J29" s="8"/>
      <c r="K29" s="40" t="s">
        <v>32</v>
      </c>
      <c r="L29" s="41" t="s">
        <v>15</v>
      </c>
      <c r="M29" s="77" t="s">
        <v>29</v>
      </c>
      <c r="N29" s="24" t="s">
        <v>22</v>
      </c>
      <c r="O29" s="121">
        <f>IF(P29&gt;0,P29/(P15+P31),0)</f>
        <v>0</v>
      </c>
      <c r="P29" s="27">
        <f>Netiesiogines!$AO$2</f>
        <v>0</v>
      </c>
      <c r="Q29" s="86">
        <f t="shared" si="1"/>
        <v>0</v>
      </c>
      <c r="R29" s="122" t="s">
        <v>81</v>
      </c>
      <c r="S29" s="48"/>
      <c r="AG29" s="81">
        <f t="shared" si="2"/>
        <v>0</v>
      </c>
      <c r="AH29" s="81">
        <f t="shared" si="8"/>
        <v>0</v>
      </c>
      <c r="AI29" s="81">
        <f t="shared" si="9"/>
        <v>0</v>
      </c>
    </row>
    <row r="30" spans="1:35" ht="28.5">
      <c r="A30" s="8" t="s">
        <v>107</v>
      </c>
      <c r="B30" s="9"/>
      <c r="C30" s="9">
        <f t="shared" si="3"/>
      </c>
      <c r="D30" s="8">
        <f t="shared" si="4"/>
      </c>
      <c r="E30" s="8">
        <f t="shared" si="5"/>
      </c>
      <c r="F30" s="8">
        <f t="shared" si="6"/>
        <v>0</v>
      </c>
      <c r="G30" s="8">
        <f t="shared" si="7"/>
      </c>
      <c r="H30" s="8"/>
      <c r="I30" s="8"/>
      <c r="J30" s="8"/>
      <c r="K30" s="20" t="s">
        <v>31</v>
      </c>
      <c r="L30" s="21" t="s">
        <v>39</v>
      </c>
      <c r="M30" s="28" t="s">
        <v>22</v>
      </c>
      <c r="N30" s="34" t="s">
        <v>22</v>
      </c>
      <c r="O30" s="35" t="s">
        <v>22</v>
      </c>
      <c r="P30" s="43">
        <f>SUM(P31,P38)</f>
        <v>0</v>
      </c>
      <c r="Q30" s="85">
        <f t="shared" si="1"/>
        <v>0</v>
      </c>
      <c r="R30" s="22" t="s">
        <v>22</v>
      </c>
      <c r="S30" s="48"/>
      <c r="AG30" s="81">
        <f t="shared" si="2"/>
        <v>0</v>
      </c>
      <c r="AH30" s="81">
        <f t="shared" si="8"/>
        <v>0</v>
      </c>
      <c r="AI30" s="81">
        <f t="shared" si="9"/>
        <v>0</v>
      </c>
    </row>
    <row r="31" spans="1:35" ht="45">
      <c r="A31" s="8">
        <v>3</v>
      </c>
      <c r="B31" s="9"/>
      <c r="C31" s="9">
        <f t="shared" si="3"/>
      </c>
      <c r="D31" s="8">
        <f t="shared" si="4"/>
      </c>
      <c r="E31" s="8">
        <f t="shared" si="5"/>
      </c>
      <c r="F31" s="8">
        <f t="shared" si="6"/>
        <v>0</v>
      </c>
      <c r="G31" s="8">
        <f t="shared" si="7"/>
      </c>
      <c r="H31" s="8"/>
      <c r="I31" s="8"/>
      <c r="J31" s="8"/>
      <c r="K31" s="42" t="s">
        <v>16</v>
      </c>
      <c r="L31" s="41" t="s">
        <v>55</v>
      </c>
      <c r="M31" s="23" t="s">
        <v>22</v>
      </c>
      <c r="N31" s="24" t="s">
        <v>22</v>
      </c>
      <c r="O31" s="25" t="s">
        <v>22</v>
      </c>
      <c r="P31" s="26">
        <f>SUMIF($B32:$B$478,K31,$P32:$P$478)</f>
        <v>0</v>
      </c>
      <c r="Q31" s="86">
        <f t="shared" si="1"/>
        <v>0</v>
      </c>
      <c r="R31" s="22" t="s">
        <v>22</v>
      </c>
      <c r="S31" s="48"/>
      <c r="AG31" s="81">
        <f t="shared" si="2"/>
        <v>0</v>
      </c>
      <c r="AH31" s="81">
        <f t="shared" si="8"/>
        <v>0</v>
      </c>
      <c r="AI31" s="81">
        <f t="shared" si="9"/>
        <v>0</v>
      </c>
    </row>
    <row r="32" spans="1:35" ht="15.75">
      <c r="A32" s="8"/>
      <c r="B32" s="9" t="s">
        <v>16</v>
      </c>
      <c r="C32" s="9" t="str">
        <f t="shared" si="3"/>
        <v>3.1.</v>
      </c>
      <c r="D32" s="8">
        <f t="shared" si="4"/>
      </c>
      <c r="E32" s="8">
        <f t="shared" si="5"/>
      </c>
      <c r="F32" s="8">
        <f t="shared" si="6"/>
        <v>0</v>
      </c>
      <c r="G32" s="8">
        <f t="shared" si="7"/>
      </c>
      <c r="H32" s="8"/>
      <c r="I32" s="8"/>
      <c r="J32" s="8"/>
      <c r="K32" s="97" t="s">
        <v>46</v>
      </c>
      <c r="L32" s="98" t="s">
        <v>5</v>
      </c>
      <c r="M32" s="99" t="s">
        <v>22</v>
      </c>
      <c r="N32" s="100">
        <f>SUMIF($E$32:$E$34,K32,$N$32:$N$34)</f>
        <v>0</v>
      </c>
      <c r="O32" s="101" t="s">
        <v>22</v>
      </c>
      <c r="P32" s="102">
        <f>SUMIF($E$16:$E$478,K32,$P$16:$P$478)</f>
        <v>0</v>
      </c>
      <c r="Q32" s="103">
        <f t="shared" si="1"/>
        <v>0</v>
      </c>
      <c r="R32" s="104" t="s">
        <v>22</v>
      </c>
      <c r="S32" s="48"/>
      <c r="AG32" s="81">
        <f t="shared" si="2"/>
        <v>0</v>
      </c>
      <c r="AH32" s="81">
        <f t="shared" si="8"/>
        <v>0</v>
      </c>
      <c r="AI32" s="81">
        <f t="shared" si="9"/>
        <v>0</v>
      </c>
    </row>
    <row r="33" spans="1:35" ht="25.5">
      <c r="A33" s="8"/>
      <c r="B33" s="9"/>
      <c r="C33" s="9">
        <f t="shared" si="3"/>
      </c>
      <c r="D33" s="8">
        <f t="shared" si="4"/>
        <v>1</v>
      </c>
      <c r="E33" s="8" t="str">
        <f t="shared" si="5"/>
        <v>3.1.</v>
      </c>
      <c r="F33" s="8">
        <f t="shared" si="6"/>
        <v>1</v>
      </c>
      <c r="G33" s="8" t="str">
        <f t="shared" si="7"/>
        <v>3.1.1.</v>
      </c>
      <c r="H33" s="8"/>
      <c r="I33" s="8"/>
      <c r="J33" s="8"/>
      <c r="K33" s="15" t="str">
        <f>G33</f>
        <v>3.1.1.</v>
      </c>
      <c r="L33" s="16"/>
      <c r="M33" s="17"/>
      <c r="N33" s="18"/>
      <c r="O33" s="18"/>
      <c r="P33" s="14">
        <f>ROUND(N33*O33,2)</f>
        <v>0</v>
      </c>
      <c r="Q33" s="87">
        <f t="shared" si="1"/>
        <v>0</v>
      </c>
      <c r="R33" s="19"/>
      <c r="S33" s="48"/>
      <c r="AG33" s="81">
        <f t="shared" si="2"/>
        <v>0</v>
      </c>
      <c r="AH33" s="81">
        <f t="shared" si="8"/>
        <v>0</v>
      </c>
      <c r="AI33" s="81">
        <f t="shared" si="9"/>
        <v>0</v>
      </c>
    </row>
    <row r="34" spans="1:35" ht="31.5">
      <c r="A34" s="8"/>
      <c r="B34" s="9" t="s">
        <v>16</v>
      </c>
      <c r="C34" s="9" t="str">
        <f t="shared" si="3"/>
        <v>3.2.</v>
      </c>
      <c r="D34" s="8">
        <f t="shared" si="4"/>
      </c>
      <c r="E34" s="8">
        <f t="shared" si="5"/>
      </c>
      <c r="F34" s="8">
        <f t="shared" si="6"/>
        <v>0</v>
      </c>
      <c r="G34" s="8">
        <f t="shared" si="7"/>
      </c>
      <c r="H34" s="8"/>
      <c r="I34" s="8"/>
      <c r="J34" s="8"/>
      <c r="K34" s="97" t="s">
        <v>63</v>
      </c>
      <c r="L34" s="98" t="s">
        <v>65</v>
      </c>
      <c r="M34" s="99" t="s">
        <v>22</v>
      </c>
      <c r="N34" s="101" t="s">
        <v>22</v>
      </c>
      <c r="O34" s="101" t="s">
        <v>22</v>
      </c>
      <c r="P34" s="102">
        <f>SUMIF($E$16:$E$478,K34,$P$16:$P$478)</f>
        <v>0</v>
      </c>
      <c r="Q34" s="103">
        <f t="shared" si="1"/>
        <v>0</v>
      </c>
      <c r="R34" s="104" t="s">
        <v>22</v>
      </c>
      <c r="S34" s="48"/>
      <c r="AG34" s="81">
        <f t="shared" si="2"/>
        <v>0</v>
      </c>
      <c r="AH34" s="81">
        <f t="shared" si="8"/>
        <v>0</v>
      </c>
      <c r="AI34" s="81">
        <f t="shared" si="9"/>
        <v>0</v>
      </c>
    </row>
    <row r="35" spans="1:35" ht="25.5">
      <c r="A35" s="8"/>
      <c r="B35" s="9"/>
      <c r="C35" s="9">
        <f t="shared" si="3"/>
      </c>
      <c r="D35" s="8">
        <f t="shared" si="4"/>
        <v>1</v>
      </c>
      <c r="E35" s="8" t="str">
        <f t="shared" si="5"/>
        <v>3.2.</v>
      </c>
      <c r="F35" s="8">
        <f t="shared" si="6"/>
        <v>1</v>
      </c>
      <c r="G35" s="8" t="str">
        <f t="shared" si="7"/>
        <v>3.2.1.</v>
      </c>
      <c r="H35" s="8"/>
      <c r="I35" s="8"/>
      <c r="J35" s="8"/>
      <c r="K35" s="15" t="str">
        <f>G35</f>
        <v>3.2.1.</v>
      </c>
      <c r="L35" s="16"/>
      <c r="M35" s="17"/>
      <c r="N35" s="18"/>
      <c r="O35" s="18"/>
      <c r="P35" s="14">
        <f>ROUND(N35*O35,2)</f>
        <v>0</v>
      </c>
      <c r="Q35" s="13">
        <f t="shared" si="1"/>
        <v>0</v>
      </c>
      <c r="R35" s="19"/>
      <c r="S35" s="48"/>
      <c r="AG35" s="81">
        <f t="shared" si="2"/>
        <v>0</v>
      </c>
      <c r="AH35" s="81">
        <f t="shared" si="8"/>
        <v>0</v>
      </c>
      <c r="AI35" s="81">
        <f t="shared" si="9"/>
        <v>0</v>
      </c>
    </row>
    <row r="36" spans="1:35" ht="31.5">
      <c r="A36" s="8"/>
      <c r="B36" s="9" t="s">
        <v>16</v>
      </c>
      <c r="C36" s="9" t="str">
        <f t="shared" si="3"/>
        <v>3.3.</v>
      </c>
      <c r="D36" s="8">
        <f t="shared" si="4"/>
      </c>
      <c r="E36" s="8">
        <f t="shared" si="5"/>
      </c>
      <c r="F36" s="8">
        <f t="shared" si="6"/>
        <v>0</v>
      </c>
      <c r="G36" s="8">
        <f t="shared" si="7"/>
      </c>
      <c r="H36" s="8"/>
      <c r="I36" s="8"/>
      <c r="J36" s="8"/>
      <c r="K36" s="97" t="s">
        <v>66</v>
      </c>
      <c r="L36" s="98" t="s">
        <v>80</v>
      </c>
      <c r="M36" s="99" t="s">
        <v>22</v>
      </c>
      <c r="N36" s="101" t="s">
        <v>22</v>
      </c>
      <c r="O36" s="101" t="s">
        <v>22</v>
      </c>
      <c r="P36" s="102">
        <f>SUMIF($E$16:$E$478,K36,$P$16:$P$478)</f>
        <v>0</v>
      </c>
      <c r="Q36" s="103">
        <f t="shared" si="1"/>
        <v>0</v>
      </c>
      <c r="R36" s="104" t="s">
        <v>22</v>
      </c>
      <c r="S36" s="48"/>
      <c r="AG36" s="81">
        <f t="shared" si="2"/>
        <v>0</v>
      </c>
      <c r="AH36" s="81">
        <f t="shared" si="8"/>
        <v>0</v>
      </c>
      <c r="AI36" s="81">
        <f t="shared" si="9"/>
        <v>0</v>
      </c>
    </row>
    <row r="37" spans="1:35" ht="25.5">
      <c r="A37" s="8"/>
      <c r="B37" s="9"/>
      <c r="C37" s="9">
        <f t="shared" si="3"/>
      </c>
      <c r="D37" s="8">
        <f t="shared" si="4"/>
        <v>1</v>
      </c>
      <c r="E37" s="8" t="str">
        <f t="shared" si="5"/>
        <v>3.3.</v>
      </c>
      <c r="F37" s="8">
        <f t="shared" si="6"/>
        <v>1</v>
      </c>
      <c r="G37" s="8" t="str">
        <f t="shared" si="7"/>
        <v>3.3.1.</v>
      </c>
      <c r="H37" s="8"/>
      <c r="I37" s="8"/>
      <c r="J37" s="8"/>
      <c r="K37" s="15" t="str">
        <f>G37</f>
        <v>3.3.1.</v>
      </c>
      <c r="L37" s="16"/>
      <c r="M37" s="17"/>
      <c r="N37" s="18"/>
      <c r="O37" s="18"/>
      <c r="P37" s="14">
        <f>ROUND(N37*O37,2)</f>
        <v>0</v>
      </c>
      <c r="Q37" s="13">
        <f t="shared" si="1"/>
        <v>0</v>
      </c>
      <c r="R37" s="19"/>
      <c r="S37" s="48"/>
      <c r="AG37" s="81">
        <f t="shared" si="2"/>
        <v>0</v>
      </c>
      <c r="AH37" s="81">
        <f t="shared" si="8"/>
        <v>0</v>
      </c>
      <c r="AI37" s="81">
        <f t="shared" si="9"/>
        <v>0</v>
      </c>
    </row>
    <row r="38" spans="1:35" ht="45">
      <c r="A38" s="8">
        <v>4</v>
      </c>
      <c r="B38" s="9"/>
      <c r="C38" s="9">
        <f>IF(B38&lt;&gt;"",K38,"")</f>
      </c>
      <c r="D38" s="8">
        <f>IF(AND(A38="",B38=""),1,"")</f>
      </c>
      <c r="E38" s="8">
        <f>IF(D38&lt;&gt;"",IF(#REF!&lt;&gt;"",#REF!,#REF!),"")</f>
      </c>
      <c r="F38" s="8">
        <f>IF(D38=1,#REF!+1,0)</f>
        <v>0</v>
      </c>
      <c r="G38" s="8">
        <f>IF(D38&lt;&gt;"",CONCATENATE(E38,F38,"."),"")</f>
      </c>
      <c r="H38" s="8"/>
      <c r="I38" s="8"/>
      <c r="J38" s="8"/>
      <c r="K38" s="42" t="s">
        <v>17</v>
      </c>
      <c r="L38" s="41" t="s">
        <v>14</v>
      </c>
      <c r="M38" s="78" t="s">
        <v>29</v>
      </c>
      <c r="N38" s="79" t="s">
        <v>22</v>
      </c>
      <c r="O38" s="123">
        <f>IF(P38&gt;0,P38/(P15+P31),0)</f>
        <v>0</v>
      </c>
      <c r="P38" s="27">
        <f>Netiesiogines!$N$4</f>
        <v>0</v>
      </c>
      <c r="Q38" s="86">
        <f t="shared" si="1"/>
        <v>0</v>
      </c>
      <c r="R38" s="122" t="s">
        <v>81</v>
      </c>
      <c r="S38" s="48"/>
      <c r="AG38" s="81">
        <f t="shared" si="2"/>
        <v>0</v>
      </c>
      <c r="AH38" s="81">
        <f>IF(AND(D38=1,L38&lt;&gt;"",OR(M38="",N38="",O38="",R38="")),1,0)</f>
        <v>0</v>
      </c>
      <c r="AI38" s="81">
        <f>IF(AND(OR(E38="1.1.",E38="3.1."),L38&lt;&gt;"",M38&lt;&gt;"val."),1,0)</f>
        <v>0</v>
      </c>
    </row>
    <row r="39" spans="1:18" ht="15.75">
      <c r="A39" s="8"/>
      <c r="B39" s="8"/>
      <c r="C39" s="9"/>
      <c r="D39" s="8"/>
      <c r="E39" s="8"/>
      <c r="F39" s="8"/>
      <c r="G39" s="8"/>
      <c r="H39" s="8"/>
      <c r="I39" s="8"/>
      <c r="J39" s="8"/>
      <c r="K39" s="160" t="s">
        <v>82</v>
      </c>
      <c r="L39" s="161"/>
      <c r="M39" s="29" t="s">
        <v>22</v>
      </c>
      <c r="N39" s="30" t="s">
        <v>22</v>
      </c>
      <c r="O39" s="31" t="s">
        <v>22</v>
      </c>
      <c r="P39" s="32">
        <f>SUM(P14,P30)</f>
        <v>0</v>
      </c>
      <c r="Q39" s="88">
        <f t="shared" si="1"/>
        <v>0</v>
      </c>
      <c r="R39" s="33"/>
    </row>
    <row r="40" spans="1:18" ht="42.75">
      <c r="A40" s="8"/>
      <c r="B40" s="8"/>
      <c r="C40" s="9"/>
      <c r="D40" s="8"/>
      <c r="E40" s="8"/>
      <c r="F40" s="8"/>
      <c r="G40" s="8"/>
      <c r="K40" s="20" t="s">
        <v>33</v>
      </c>
      <c r="L40" s="21" t="s">
        <v>27</v>
      </c>
      <c r="M40" s="28" t="s">
        <v>22</v>
      </c>
      <c r="N40" s="34" t="s">
        <v>22</v>
      </c>
      <c r="O40" s="92">
        <f>SUM(O41:O43)</f>
        <v>0</v>
      </c>
      <c r="P40" s="36">
        <f>SUM(P41:P44)</f>
        <v>0</v>
      </c>
      <c r="Q40" s="89">
        <f>SUM(Q41:Q44)</f>
        <v>0</v>
      </c>
      <c r="R40" s="167"/>
    </row>
    <row r="41" spans="1:18" ht="15.75">
      <c r="A41" s="8"/>
      <c r="B41" s="8"/>
      <c r="C41" s="9"/>
      <c r="D41" s="8"/>
      <c r="E41" s="8"/>
      <c r="F41" s="8"/>
      <c r="G41" s="8"/>
      <c r="K41" s="97" t="s">
        <v>18</v>
      </c>
      <c r="L41" s="106" t="s">
        <v>24</v>
      </c>
      <c r="M41" s="99" t="s">
        <v>22</v>
      </c>
      <c r="N41" s="101" t="s">
        <v>22</v>
      </c>
      <c r="O41" s="107">
        <f>IF($P$39&gt;0,P41/SUM($P$41:$P$43)*100,0)</f>
        <v>0</v>
      </c>
      <c r="P41" s="102">
        <f>IF(P39&gt;0,IF(ROUND((P39-P43-P44)*0.85,2)/(P39-P43-P44)&gt;0.85,ROUND((P39-P43-P44)*0.85,2)-0.01,ROUND((P39-P43-P44)*0.85,2)),0)</f>
        <v>0</v>
      </c>
      <c r="Q41" s="103">
        <f>IF(P41&gt;0,P41/$P$39*100,0)</f>
        <v>0</v>
      </c>
      <c r="R41" s="168"/>
    </row>
    <row r="42" spans="11:18" ht="31.5">
      <c r="K42" s="97" t="s">
        <v>23</v>
      </c>
      <c r="L42" s="106" t="s">
        <v>25</v>
      </c>
      <c r="M42" s="99" t="s">
        <v>22</v>
      </c>
      <c r="N42" s="101" t="s">
        <v>22</v>
      </c>
      <c r="O42" s="107">
        <f>IF($P$39&gt;0,P42/SUM($P$41:$P$43)*100,0)</f>
        <v>0</v>
      </c>
      <c r="P42" s="102">
        <f>ROUND($P$39-P44-P43-P41,2)</f>
        <v>0</v>
      </c>
      <c r="Q42" s="103">
        <f>IF(P42&gt;0,P42/$P$39*100,0)</f>
        <v>0</v>
      </c>
      <c r="R42" s="164"/>
    </row>
    <row r="43" spans="11:19" ht="15.75">
      <c r="K43" s="97" t="s">
        <v>34</v>
      </c>
      <c r="L43" s="106" t="s">
        <v>54</v>
      </c>
      <c r="M43" s="99" t="s">
        <v>22</v>
      </c>
      <c r="N43" s="101" t="s">
        <v>22</v>
      </c>
      <c r="O43" s="95"/>
      <c r="P43" s="112">
        <f>ROUND((P39-P44)*O43/100,2)</f>
        <v>0</v>
      </c>
      <c r="Q43" s="103">
        <f>IF(P43&gt;0,P43/$P$39*100,0)</f>
        <v>0</v>
      </c>
      <c r="R43" s="165"/>
      <c r="S43" s="49"/>
    </row>
    <row r="44" spans="11:19" ht="32.25" thickBot="1">
      <c r="K44" s="108" t="s">
        <v>56</v>
      </c>
      <c r="L44" s="109" t="s">
        <v>26</v>
      </c>
      <c r="M44" s="110" t="s">
        <v>22</v>
      </c>
      <c r="N44" s="111" t="s">
        <v>22</v>
      </c>
      <c r="O44" s="111" t="s">
        <v>22</v>
      </c>
      <c r="P44" s="113"/>
      <c r="Q44" s="114">
        <f>IF(P44&gt;0,P44/$P$39*100,0)</f>
        <v>0</v>
      </c>
      <c r="R44" s="166"/>
      <c r="S44" s="49"/>
    </row>
    <row r="45" spans="11:18" ht="15.75">
      <c r="K45" s="141" t="s">
        <v>64</v>
      </c>
      <c r="L45" s="142"/>
      <c r="M45" s="142"/>
      <c r="N45" s="142"/>
      <c r="O45" s="141"/>
      <c r="P45" s="143"/>
      <c r="Q45" s="141"/>
      <c r="R45" s="141"/>
    </row>
    <row r="46" spans="11:18" ht="15.75">
      <c r="K46" s="141"/>
      <c r="L46" s="142"/>
      <c r="M46" s="142"/>
      <c r="N46" s="142"/>
      <c r="O46" s="141"/>
      <c r="P46" s="141"/>
      <c r="Q46" s="141"/>
      <c r="R46" s="144"/>
    </row>
    <row r="47" spans="11:18" ht="15.75">
      <c r="K47" s="162"/>
      <c r="L47" s="162"/>
      <c r="M47" s="162"/>
      <c r="N47" s="162"/>
      <c r="O47" s="162"/>
      <c r="P47" s="162"/>
      <c r="Q47" s="138"/>
      <c r="R47" s="140"/>
    </row>
    <row r="48" spans="11:18" ht="15.75">
      <c r="K48" s="163" t="s">
        <v>133</v>
      </c>
      <c r="L48" s="163"/>
      <c r="M48" s="163"/>
      <c r="N48" s="163"/>
      <c r="O48" s="163"/>
      <c r="P48" s="163"/>
      <c r="Q48" s="139" t="s">
        <v>131</v>
      </c>
      <c r="R48" s="139" t="s">
        <v>132</v>
      </c>
    </row>
    <row r="49" spans="11:18" ht="15.75">
      <c r="K49" s="46"/>
      <c r="L49" s="47"/>
      <c r="M49" s="47"/>
      <c r="N49" s="47"/>
      <c r="O49" s="46"/>
      <c r="P49" s="46"/>
      <c r="Q49" s="46"/>
      <c r="R49" s="46"/>
    </row>
    <row r="50" spans="11:18" ht="15.75">
      <c r="K50" s="46"/>
      <c r="L50" s="47"/>
      <c r="M50" s="47"/>
      <c r="N50" s="47"/>
      <c r="O50" s="46"/>
      <c r="P50" s="46"/>
      <c r="Q50" s="46"/>
      <c r="R50" s="46"/>
    </row>
    <row r="51" spans="11:18" ht="15.75">
      <c r="K51" s="46"/>
      <c r="L51" s="47"/>
      <c r="M51" s="47"/>
      <c r="N51" s="47"/>
      <c r="O51" s="46"/>
      <c r="P51" s="46"/>
      <c r="Q51" s="46"/>
      <c r="R51" s="46"/>
    </row>
    <row r="52" spans="11:18" ht="15.75">
      <c r="K52" s="46"/>
      <c r="L52" s="47"/>
      <c r="M52" s="47"/>
      <c r="N52" s="47"/>
      <c r="O52" s="46"/>
      <c r="P52" s="46"/>
      <c r="Q52" s="46"/>
      <c r="R52" s="46"/>
    </row>
    <row r="53" spans="11:18" ht="15.75">
      <c r="K53" s="46"/>
      <c r="L53" s="47"/>
      <c r="M53" s="47"/>
      <c r="N53" s="47"/>
      <c r="O53" s="46"/>
      <c r="P53" s="46"/>
      <c r="Q53" s="46"/>
      <c r="R53" s="46"/>
    </row>
    <row r="54" spans="11:18" ht="15.75">
      <c r="K54" s="46"/>
      <c r="L54" s="47"/>
      <c r="M54" s="47"/>
      <c r="N54" s="47"/>
      <c r="O54" s="46"/>
      <c r="P54" s="46"/>
      <c r="Q54" s="46"/>
      <c r="R54" s="46"/>
    </row>
    <row r="55" spans="11:18" ht="15.75">
      <c r="K55" s="46"/>
      <c r="L55" s="47"/>
      <c r="M55" s="47"/>
      <c r="N55" s="47"/>
      <c r="O55" s="46"/>
      <c r="P55" s="46"/>
      <c r="Q55" s="46"/>
      <c r="R55" s="46"/>
    </row>
    <row r="56" spans="11:18" ht="15.75">
      <c r="K56" s="46"/>
      <c r="L56" s="47"/>
      <c r="M56" s="47"/>
      <c r="N56" s="47"/>
      <c r="O56" s="46"/>
      <c r="P56" s="46"/>
      <c r="Q56" s="46"/>
      <c r="R56" s="46"/>
    </row>
    <row r="57" spans="11:18" ht="15.75">
      <c r="K57" s="46"/>
      <c r="L57" s="47"/>
      <c r="M57" s="47"/>
      <c r="N57" s="47"/>
      <c r="O57" s="46"/>
      <c r="P57" s="46"/>
      <c r="Q57" s="46"/>
      <c r="R57" s="46"/>
    </row>
    <row r="58" spans="11:18" ht="15.75">
      <c r="K58" s="46"/>
      <c r="L58" s="47"/>
      <c r="M58" s="47"/>
      <c r="N58" s="47"/>
      <c r="O58" s="46"/>
      <c r="P58" s="46"/>
      <c r="Q58" s="46"/>
      <c r="R58" s="46"/>
    </row>
    <row r="59" spans="11:18" ht="15.75">
      <c r="K59" s="46"/>
      <c r="L59" s="47"/>
      <c r="M59" s="47"/>
      <c r="N59" s="47"/>
      <c r="O59" s="46"/>
      <c r="P59" s="46"/>
      <c r="Q59" s="46"/>
      <c r="R59" s="46"/>
    </row>
    <row r="60" spans="11:18" ht="15.75">
      <c r="K60" s="46"/>
      <c r="L60" s="47"/>
      <c r="M60" s="47"/>
      <c r="N60" s="47"/>
      <c r="O60" s="46"/>
      <c r="P60" s="46"/>
      <c r="Q60" s="46"/>
      <c r="R60" s="46"/>
    </row>
    <row r="61" spans="11:18" ht="15.75">
      <c r="K61" s="46"/>
      <c r="L61" s="47"/>
      <c r="M61" s="47"/>
      <c r="N61" s="47"/>
      <c r="O61" s="46"/>
      <c r="P61" s="46"/>
      <c r="Q61" s="46"/>
      <c r="R61" s="46"/>
    </row>
    <row r="62" spans="11:18" ht="15.75">
      <c r="K62" s="46"/>
      <c r="L62" s="47"/>
      <c r="M62" s="47"/>
      <c r="N62" s="47"/>
      <c r="O62" s="46"/>
      <c r="P62" s="46"/>
      <c r="Q62" s="46"/>
      <c r="R62" s="46"/>
    </row>
    <row r="63" spans="11:18" ht="15.75">
      <c r="K63" s="46"/>
      <c r="L63" s="47"/>
      <c r="M63" s="47"/>
      <c r="N63" s="47"/>
      <c r="O63" s="46"/>
      <c r="P63" s="46"/>
      <c r="Q63" s="46"/>
      <c r="R63" s="46"/>
    </row>
    <row r="64" spans="11:18" ht="15.75">
      <c r="K64" s="46"/>
      <c r="L64" s="47"/>
      <c r="M64" s="47"/>
      <c r="N64" s="47"/>
      <c r="O64" s="46"/>
      <c r="P64" s="46"/>
      <c r="Q64" s="46"/>
      <c r="R64" s="46"/>
    </row>
    <row r="65" spans="11:18" ht="15.75">
      <c r="K65" s="46"/>
      <c r="L65" s="47"/>
      <c r="M65" s="47"/>
      <c r="N65" s="47"/>
      <c r="O65" s="46"/>
      <c r="P65" s="46"/>
      <c r="Q65" s="46"/>
      <c r="R65" s="46"/>
    </row>
    <row r="66" spans="11:18" ht="15.75">
      <c r="K66" s="46"/>
      <c r="L66" s="47"/>
      <c r="M66" s="47"/>
      <c r="N66" s="47"/>
      <c r="O66" s="46"/>
      <c r="P66" s="46"/>
      <c r="Q66" s="46"/>
      <c r="R66" s="46"/>
    </row>
    <row r="67" spans="11:18" ht="15.75">
      <c r="K67" s="46"/>
      <c r="L67" s="47"/>
      <c r="M67" s="47"/>
      <c r="N67" s="47"/>
      <c r="O67" s="46"/>
      <c r="P67" s="46"/>
      <c r="Q67" s="46"/>
      <c r="R67" s="46"/>
    </row>
    <row r="68" spans="11:18" ht="15.75">
      <c r="K68" s="46"/>
      <c r="L68" s="47"/>
      <c r="M68" s="47"/>
      <c r="N68" s="47"/>
      <c r="O68" s="46"/>
      <c r="P68" s="46"/>
      <c r="Q68" s="46"/>
      <c r="R68" s="46"/>
    </row>
    <row r="69" spans="11:18" ht="15.75">
      <c r="K69" s="46"/>
      <c r="L69" s="47"/>
      <c r="M69" s="47"/>
      <c r="N69" s="47"/>
      <c r="O69" s="46"/>
      <c r="P69" s="46"/>
      <c r="Q69" s="46"/>
      <c r="R69" s="46"/>
    </row>
    <row r="70" spans="11:18" ht="15.75">
      <c r="K70" s="46"/>
      <c r="L70" s="47"/>
      <c r="M70" s="47"/>
      <c r="N70" s="47"/>
      <c r="O70" s="46"/>
      <c r="P70" s="46"/>
      <c r="Q70" s="46"/>
      <c r="R70" s="46"/>
    </row>
    <row r="71" spans="11:18" ht="15.75">
      <c r="K71" s="46"/>
      <c r="L71" s="47"/>
      <c r="M71" s="47"/>
      <c r="N71" s="47"/>
      <c r="O71" s="46"/>
      <c r="P71" s="46"/>
      <c r="Q71" s="46"/>
      <c r="R71" s="46"/>
    </row>
    <row r="72" spans="11:18" ht="15.75">
      <c r="K72" s="46"/>
      <c r="L72" s="47"/>
      <c r="M72" s="47"/>
      <c r="N72" s="47"/>
      <c r="O72" s="46"/>
      <c r="P72" s="46"/>
      <c r="Q72" s="46"/>
      <c r="R72" s="46"/>
    </row>
    <row r="73" spans="11:18" ht="15.75">
      <c r="K73" s="46"/>
      <c r="L73" s="47"/>
      <c r="M73" s="47"/>
      <c r="N73" s="47"/>
      <c r="O73" s="46"/>
      <c r="P73" s="46"/>
      <c r="Q73" s="46"/>
      <c r="R73" s="46"/>
    </row>
    <row r="74" spans="11:18" ht="15.75">
      <c r="K74" s="46"/>
      <c r="L74" s="47"/>
      <c r="M74" s="47"/>
      <c r="N74" s="47"/>
      <c r="O74" s="46"/>
      <c r="P74" s="46"/>
      <c r="Q74" s="46"/>
      <c r="R74" s="46"/>
    </row>
    <row r="75" spans="11:18" ht="15.75">
      <c r="K75" s="46"/>
      <c r="L75" s="47"/>
      <c r="M75" s="47"/>
      <c r="N75" s="47"/>
      <c r="O75" s="46"/>
      <c r="P75" s="46"/>
      <c r="Q75" s="46"/>
      <c r="R75" s="46"/>
    </row>
    <row r="76" spans="11:18" ht="15.75">
      <c r="K76" s="46"/>
      <c r="L76" s="47"/>
      <c r="M76" s="47"/>
      <c r="N76" s="47"/>
      <c r="O76" s="46"/>
      <c r="P76" s="46"/>
      <c r="Q76" s="46"/>
      <c r="R76" s="46"/>
    </row>
    <row r="77" spans="11:18" ht="15.75">
      <c r="K77" s="46"/>
      <c r="L77" s="47"/>
      <c r="M77" s="47"/>
      <c r="N77" s="47"/>
      <c r="O77" s="46"/>
      <c r="P77" s="46"/>
      <c r="Q77" s="46"/>
      <c r="R77" s="46"/>
    </row>
    <row r="78" spans="11:18" ht="15.75">
      <c r="K78" s="46"/>
      <c r="L78" s="47"/>
      <c r="M78" s="47"/>
      <c r="N78" s="47"/>
      <c r="O78" s="46"/>
      <c r="P78" s="46"/>
      <c r="Q78" s="46"/>
      <c r="R78" s="46"/>
    </row>
    <row r="79" spans="11:18" ht="15.75">
      <c r="K79" s="46"/>
      <c r="L79" s="47"/>
      <c r="M79" s="47"/>
      <c r="N79" s="47"/>
      <c r="O79" s="46"/>
      <c r="P79" s="46"/>
      <c r="Q79" s="46"/>
      <c r="R79" s="46"/>
    </row>
    <row r="80" spans="11:18" ht="15.75">
      <c r="K80" s="46"/>
      <c r="L80" s="47"/>
      <c r="M80" s="47"/>
      <c r="N80" s="47"/>
      <c r="O80" s="46"/>
      <c r="P80" s="46"/>
      <c r="Q80" s="46"/>
      <c r="R80" s="46"/>
    </row>
    <row r="81" spans="11:18" ht="15.75">
      <c r="K81" s="46"/>
      <c r="L81" s="47"/>
      <c r="M81" s="47"/>
      <c r="N81" s="47"/>
      <c r="O81" s="46"/>
      <c r="P81" s="46"/>
      <c r="Q81" s="46"/>
      <c r="R81" s="46"/>
    </row>
    <row r="82" spans="11:18" ht="15.75">
      <c r="K82" s="46"/>
      <c r="L82" s="47"/>
      <c r="M82" s="47"/>
      <c r="N82" s="47"/>
      <c r="O82" s="46"/>
      <c r="P82" s="46"/>
      <c r="Q82" s="46"/>
      <c r="R82" s="46"/>
    </row>
    <row r="83" spans="11:18" ht="15.75">
      <c r="K83" s="46"/>
      <c r="L83" s="47"/>
      <c r="M83" s="47"/>
      <c r="N83" s="47"/>
      <c r="O83" s="46"/>
      <c r="P83" s="46"/>
      <c r="Q83" s="46"/>
      <c r="R83" s="46"/>
    </row>
    <row r="84" spans="11:18" ht="15.75">
      <c r="K84" s="46"/>
      <c r="L84" s="47"/>
      <c r="M84" s="47"/>
      <c r="N84" s="47"/>
      <c r="O84" s="46"/>
      <c r="P84" s="46"/>
      <c r="Q84" s="46"/>
      <c r="R84" s="46"/>
    </row>
    <row r="85" spans="11:18" ht="15.75">
      <c r="K85" s="46"/>
      <c r="L85" s="47"/>
      <c r="M85" s="47"/>
      <c r="N85" s="47"/>
      <c r="O85" s="46"/>
      <c r="P85" s="46"/>
      <c r="Q85" s="46"/>
      <c r="R85" s="46"/>
    </row>
    <row r="86" spans="11:18" ht="15.75">
      <c r="K86" s="46"/>
      <c r="L86" s="47"/>
      <c r="M86" s="47"/>
      <c r="N86" s="47"/>
      <c r="O86" s="46"/>
      <c r="P86" s="46"/>
      <c r="Q86" s="46"/>
      <c r="R86" s="46"/>
    </row>
    <row r="87" spans="11:18" ht="15.75">
      <c r="K87" s="46"/>
      <c r="L87" s="47"/>
      <c r="M87" s="47"/>
      <c r="N87" s="47"/>
      <c r="O87" s="46"/>
      <c r="P87" s="46"/>
      <c r="Q87" s="46"/>
      <c r="R87" s="46"/>
    </row>
    <row r="88" spans="11:18" ht="15.75">
      <c r="K88" s="46"/>
      <c r="L88" s="47"/>
      <c r="M88" s="47"/>
      <c r="N88" s="47"/>
      <c r="O88" s="46"/>
      <c r="P88" s="46"/>
      <c r="Q88" s="46"/>
      <c r="R88" s="46"/>
    </row>
    <row r="89" spans="11:18" ht="15.75">
      <c r="K89" s="46"/>
      <c r="L89" s="47"/>
      <c r="M89" s="47"/>
      <c r="N89" s="47"/>
      <c r="O89" s="46"/>
      <c r="P89" s="46"/>
      <c r="Q89" s="46"/>
      <c r="R89" s="46"/>
    </row>
    <row r="90" spans="11:18" ht="15.75">
      <c r="K90" s="46"/>
      <c r="L90" s="47"/>
      <c r="M90" s="47"/>
      <c r="N90" s="47"/>
      <c r="O90" s="46"/>
      <c r="P90" s="46"/>
      <c r="Q90" s="46"/>
      <c r="R90" s="46"/>
    </row>
    <row r="91" spans="11:18" ht="15.75">
      <c r="K91" s="46"/>
      <c r="L91" s="47"/>
      <c r="M91" s="47"/>
      <c r="N91" s="47"/>
      <c r="O91" s="46"/>
      <c r="P91" s="46"/>
      <c r="Q91" s="46"/>
      <c r="R91" s="46"/>
    </row>
    <row r="92" spans="11:18" ht="15.75">
      <c r="K92" s="46"/>
      <c r="L92" s="47"/>
      <c r="M92" s="47"/>
      <c r="N92" s="47"/>
      <c r="O92" s="46"/>
      <c r="P92" s="46"/>
      <c r="Q92" s="46"/>
      <c r="R92" s="46"/>
    </row>
    <row r="93" spans="11:18" ht="15.75">
      <c r="K93" s="46"/>
      <c r="L93" s="47"/>
      <c r="M93" s="47"/>
      <c r="N93" s="47"/>
      <c r="O93" s="46"/>
      <c r="P93" s="46"/>
      <c r="Q93" s="46"/>
      <c r="R93" s="46"/>
    </row>
    <row r="94" spans="11:18" ht="15.75">
      <c r="K94" s="46"/>
      <c r="L94" s="47"/>
      <c r="M94" s="47"/>
      <c r="N94" s="47"/>
      <c r="O94" s="46"/>
      <c r="P94" s="46"/>
      <c r="Q94" s="46"/>
      <c r="R94" s="46"/>
    </row>
    <row r="95" spans="11:18" ht="15.75">
      <c r="K95" s="46"/>
      <c r="L95" s="47"/>
      <c r="M95" s="47"/>
      <c r="N95" s="47"/>
      <c r="O95" s="46"/>
      <c r="P95" s="46"/>
      <c r="Q95" s="46"/>
      <c r="R95" s="46"/>
    </row>
    <row r="96" spans="11:18" ht="15.75">
      <c r="K96" s="46"/>
      <c r="L96" s="47"/>
      <c r="M96" s="47"/>
      <c r="N96" s="47"/>
      <c r="O96" s="46"/>
      <c r="P96" s="46"/>
      <c r="Q96" s="46"/>
      <c r="R96" s="46"/>
    </row>
    <row r="97" spans="11:18" ht="15.75">
      <c r="K97" s="46"/>
      <c r="L97" s="47"/>
      <c r="M97" s="47"/>
      <c r="N97" s="47"/>
      <c r="O97" s="46"/>
      <c r="P97" s="46"/>
      <c r="Q97" s="46"/>
      <c r="R97" s="46"/>
    </row>
    <row r="98" spans="11:18" ht="15.75">
      <c r="K98" s="46"/>
      <c r="L98" s="47"/>
      <c r="M98" s="47"/>
      <c r="N98" s="47"/>
      <c r="O98" s="46"/>
      <c r="P98" s="46"/>
      <c r="Q98" s="46"/>
      <c r="R98" s="46"/>
    </row>
    <row r="99" spans="11:18" ht="15.75">
      <c r="K99" s="46"/>
      <c r="L99" s="47"/>
      <c r="M99" s="47"/>
      <c r="N99" s="47"/>
      <c r="O99" s="46"/>
      <c r="P99" s="46"/>
      <c r="Q99" s="46"/>
      <c r="R99" s="46"/>
    </row>
    <row r="100" spans="11:18" ht="15.75">
      <c r="K100" s="46"/>
      <c r="L100" s="47"/>
      <c r="M100" s="47"/>
      <c r="N100" s="47"/>
      <c r="O100" s="46"/>
      <c r="P100" s="46"/>
      <c r="Q100" s="46"/>
      <c r="R100" s="46"/>
    </row>
    <row r="101" spans="11:18" ht="15.75">
      <c r="K101" s="46"/>
      <c r="L101" s="47"/>
      <c r="M101" s="47"/>
      <c r="N101" s="47"/>
      <c r="O101" s="46"/>
      <c r="P101" s="46"/>
      <c r="Q101" s="46"/>
      <c r="R101" s="46"/>
    </row>
    <row r="102" spans="11:18" ht="15.75">
      <c r="K102" s="46"/>
      <c r="L102" s="47"/>
      <c r="M102" s="47"/>
      <c r="N102" s="47"/>
      <c r="O102" s="46"/>
      <c r="P102" s="46"/>
      <c r="Q102" s="46"/>
      <c r="R102" s="46"/>
    </row>
    <row r="103" spans="11:18" ht="15.75">
      <c r="K103" s="46"/>
      <c r="L103" s="47"/>
      <c r="M103" s="47"/>
      <c r="N103" s="47"/>
      <c r="O103" s="46"/>
      <c r="P103" s="46"/>
      <c r="Q103" s="46"/>
      <c r="R103" s="46"/>
    </row>
    <row r="104" spans="11:18" ht="15.75">
      <c r="K104" s="46"/>
      <c r="L104" s="47"/>
      <c r="M104" s="47"/>
      <c r="N104" s="47"/>
      <c r="O104" s="46"/>
      <c r="P104" s="46"/>
      <c r="Q104" s="46"/>
      <c r="R104" s="46"/>
    </row>
    <row r="105" spans="11:18" ht="15.75">
      <c r="K105" s="46"/>
      <c r="L105" s="47"/>
      <c r="M105" s="47"/>
      <c r="N105" s="47"/>
      <c r="O105" s="46"/>
      <c r="P105" s="46"/>
      <c r="Q105" s="46"/>
      <c r="R105" s="46"/>
    </row>
    <row r="106" spans="11:18" ht="15.75">
      <c r="K106" s="46"/>
      <c r="L106" s="47"/>
      <c r="M106" s="47"/>
      <c r="N106" s="47"/>
      <c r="O106" s="46"/>
      <c r="P106" s="46"/>
      <c r="Q106" s="46"/>
      <c r="R106" s="46"/>
    </row>
    <row r="107" spans="11:18" ht="15.75">
      <c r="K107" s="46"/>
      <c r="L107" s="47"/>
      <c r="M107" s="47"/>
      <c r="N107" s="47"/>
      <c r="O107" s="46"/>
      <c r="P107" s="46"/>
      <c r="Q107" s="46"/>
      <c r="R107" s="46"/>
    </row>
    <row r="108" spans="11:18" ht="15.75">
      <c r="K108" s="46"/>
      <c r="L108" s="47"/>
      <c r="M108" s="47"/>
      <c r="N108" s="47"/>
      <c r="O108" s="46"/>
      <c r="P108" s="46"/>
      <c r="Q108" s="46"/>
      <c r="R108" s="46"/>
    </row>
    <row r="109" spans="11:18" ht="15.75">
      <c r="K109" s="46"/>
      <c r="L109" s="47"/>
      <c r="M109" s="47"/>
      <c r="N109" s="47"/>
      <c r="O109" s="46"/>
      <c r="P109" s="46"/>
      <c r="Q109" s="46"/>
      <c r="R109" s="46"/>
    </row>
    <row r="110" spans="11:18" ht="15.75">
      <c r="K110" s="46"/>
      <c r="L110" s="47"/>
      <c r="M110" s="47"/>
      <c r="N110" s="47"/>
      <c r="O110" s="46"/>
      <c r="P110" s="46"/>
      <c r="Q110" s="46"/>
      <c r="R110" s="46"/>
    </row>
    <row r="111" spans="11:18" ht="15.75">
      <c r="K111" s="46"/>
      <c r="L111" s="47"/>
      <c r="M111" s="47"/>
      <c r="N111" s="47"/>
      <c r="O111" s="46"/>
      <c r="P111" s="46"/>
      <c r="Q111" s="46"/>
      <c r="R111" s="46"/>
    </row>
    <row r="112" spans="11:18" ht="15.75">
      <c r="K112" s="46"/>
      <c r="L112" s="47"/>
      <c r="M112" s="47"/>
      <c r="N112" s="47"/>
      <c r="O112" s="46"/>
      <c r="P112" s="46"/>
      <c r="Q112" s="46"/>
      <c r="R112" s="46"/>
    </row>
    <row r="113" spans="11:18" ht="15.75">
      <c r="K113" s="46"/>
      <c r="L113" s="47"/>
      <c r="M113" s="47"/>
      <c r="N113" s="47"/>
      <c r="O113" s="46"/>
      <c r="P113" s="46"/>
      <c r="Q113" s="46"/>
      <c r="R113" s="46"/>
    </row>
    <row r="114" spans="11:18" ht="15.75">
      <c r="K114" s="46"/>
      <c r="L114" s="47"/>
      <c r="M114" s="47"/>
      <c r="N114" s="47"/>
      <c r="O114" s="46"/>
      <c r="P114" s="46"/>
      <c r="Q114" s="46"/>
      <c r="R114" s="46"/>
    </row>
    <row r="115" spans="11:18" ht="15.75">
      <c r="K115" s="46"/>
      <c r="L115" s="47"/>
      <c r="M115" s="47"/>
      <c r="N115" s="47"/>
      <c r="O115" s="46"/>
      <c r="P115" s="46"/>
      <c r="Q115" s="46"/>
      <c r="R115" s="46"/>
    </row>
    <row r="116" spans="11:18" ht="15.75">
      <c r="K116" s="46"/>
      <c r="L116" s="47"/>
      <c r="M116" s="47"/>
      <c r="N116" s="47"/>
      <c r="O116" s="46"/>
      <c r="P116" s="46"/>
      <c r="Q116" s="46"/>
      <c r="R116" s="46"/>
    </row>
    <row r="117" spans="11:18" ht="15.75">
      <c r="K117" s="46"/>
      <c r="L117" s="47"/>
      <c r="M117" s="47"/>
      <c r="N117" s="47"/>
      <c r="O117" s="46"/>
      <c r="P117" s="46"/>
      <c r="Q117" s="46"/>
      <c r="R117" s="46"/>
    </row>
    <row r="118" spans="11:18" ht="15.75">
      <c r="K118" s="46"/>
      <c r="L118" s="47"/>
      <c r="M118" s="47"/>
      <c r="N118" s="47"/>
      <c r="O118" s="46"/>
      <c r="P118" s="46"/>
      <c r="Q118" s="46"/>
      <c r="R118" s="46"/>
    </row>
    <row r="119" spans="11:18" ht="15.75">
      <c r="K119" s="46"/>
      <c r="L119" s="47"/>
      <c r="M119" s="47"/>
      <c r="N119" s="47"/>
      <c r="O119" s="46"/>
      <c r="P119" s="46"/>
      <c r="Q119" s="46"/>
      <c r="R119" s="46"/>
    </row>
    <row r="120" spans="11:18" ht="15.75">
      <c r="K120" s="46"/>
      <c r="L120" s="47"/>
      <c r="M120" s="47"/>
      <c r="N120" s="47"/>
      <c r="O120" s="46"/>
      <c r="P120" s="46"/>
      <c r="Q120" s="46"/>
      <c r="R120" s="46"/>
    </row>
    <row r="121" spans="11:18" ht="15.75">
      <c r="K121" s="46"/>
      <c r="L121" s="47"/>
      <c r="M121" s="47"/>
      <c r="N121" s="47"/>
      <c r="O121" s="46"/>
      <c r="P121" s="46"/>
      <c r="Q121" s="46"/>
      <c r="R121" s="46"/>
    </row>
    <row r="122" spans="11:18" ht="15.75">
      <c r="K122" s="46"/>
      <c r="L122" s="47"/>
      <c r="M122" s="47"/>
      <c r="N122" s="47"/>
      <c r="O122" s="46"/>
      <c r="P122" s="46"/>
      <c r="Q122" s="46"/>
      <c r="R122" s="46"/>
    </row>
    <row r="123" spans="11:18" ht="15.75">
      <c r="K123" s="46"/>
      <c r="L123" s="47"/>
      <c r="M123" s="47"/>
      <c r="N123" s="47"/>
      <c r="O123" s="46"/>
      <c r="P123" s="46"/>
      <c r="Q123" s="46"/>
      <c r="R123" s="46"/>
    </row>
    <row r="124" spans="11:18" ht="15.75">
      <c r="K124" s="46"/>
      <c r="L124" s="47"/>
      <c r="M124" s="47"/>
      <c r="N124" s="47"/>
      <c r="O124" s="46"/>
      <c r="P124" s="46"/>
      <c r="Q124" s="46"/>
      <c r="R124" s="46"/>
    </row>
    <row r="125" spans="11:18" ht="15.75">
      <c r="K125" s="46"/>
      <c r="L125" s="47"/>
      <c r="M125" s="47"/>
      <c r="N125" s="47"/>
      <c r="O125" s="46"/>
      <c r="P125" s="46"/>
      <c r="Q125" s="46"/>
      <c r="R125" s="46"/>
    </row>
    <row r="126" spans="11:18" ht="15.75">
      <c r="K126" s="46"/>
      <c r="L126" s="47"/>
      <c r="M126" s="47"/>
      <c r="N126" s="47"/>
      <c r="O126" s="46"/>
      <c r="P126" s="46"/>
      <c r="Q126" s="46"/>
      <c r="R126" s="46"/>
    </row>
    <row r="127" spans="11:18" ht="15.75">
      <c r="K127" s="46"/>
      <c r="L127" s="47"/>
      <c r="M127" s="47"/>
      <c r="N127" s="47"/>
      <c r="O127" s="46"/>
      <c r="P127" s="46"/>
      <c r="Q127" s="46"/>
      <c r="R127" s="46"/>
    </row>
    <row r="128" spans="11:18" ht="15.75">
      <c r="K128" s="46"/>
      <c r="L128" s="47"/>
      <c r="M128" s="47"/>
      <c r="N128" s="47"/>
      <c r="O128" s="46"/>
      <c r="P128" s="46"/>
      <c r="Q128" s="46"/>
      <c r="R128" s="46"/>
    </row>
    <row r="129" spans="11:18" ht="15.75">
      <c r="K129" s="46"/>
      <c r="L129" s="47"/>
      <c r="M129" s="47"/>
      <c r="N129" s="47"/>
      <c r="O129" s="46"/>
      <c r="P129" s="46"/>
      <c r="Q129" s="46"/>
      <c r="R129" s="46"/>
    </row>
    <row r="130" spans="11:18" ht="15.75">
      <c r="K130" s="46"/>
      <c r="L130" s="47"/>
      <c r="M130" s="47"/>
      <c r="N130" s="47"/>
      <c r="O130" s="46"/>
      <c r="P130" s="46"/>
      <c r="Q130" s="46"/>
      <c r="R130" s="46"/>
    </row>
    <row r="131" spans="11:18" ht="15.75">
      <c r="K131" s="46"/>
      <c r="L131" s="47"/>
      <c r="M131" s="47"/>
      <c r="N131" s="47"/>
      <c r="O131" s="46"/>
      <c r="P131" s="46"/>
      <c r="Q131" s="46"/>
      <c r="R131" s="46"/>
    </row>
    <row r="132" spans="11:18" ht="15.75">
      <c r="K132" s="46"/>
      <c r="L132" s="47"/>
      <c r="M132" s="47"/>
      <c r="N132" s="47"/>
      <c r="O132" s="46"/>
      <c r="P132" s="46"/>
      <c r="Q132" s="46"/>
      <c r="R132" s="46"/>
    </row>
    <row r="133" spans="11:18" ht="15.75">
      <c r="K133" s="46"/>
      <c r="L133" s="47"/>
      <c r="M133" s="47"/>
      <c r="N133" s="47"/>
      <c r="O133" s="46"/>
      <c r="P133" s="46"/>
      <c r="Q133" s="46"/>
      <c r="R133" s="46"/>
    </row>
    <row r="134" spans="11:18" ht="15.75">
      <c r="K134" s="46"/>
      <c r="L134" s="47"/>
      <c r="M134" s="47"/>
      <c r="N134" s="47"/>
      <c r="O134" s="46"/>
      <c r="P134" s="46"/>
      <c r="Q134" s="46"/>
      <c r="R134" s="46"/>
    </row>
    <row r="135" spans="11:18" ht="15.75">
      <c r="K135" s="46"/>
      <c r="L135" s="47"/>
      <c r="M135" s="47"/>
      <c r="N135" s="47"/>
      <c r="O135" s="46"/>
      <c r="P135" s="46"/>
      <c r="Q135" s="46"/>
      <c r="R135" s="46"/>
    </row>
    <row r="136" spans="11:18" ht="15.75">
      <c r="K136" s="46"/>
      <c r="L136" s="47"/>
      <c r="M136" s="47"/>
      <c r="N136" s="47"/>
      <c r="O136" s="46"/>
      <c r="P136" s="46"/>
      <c r="Q136" s="46"/>
      <c r="R136" s="46"/>
    </row>
    <row r="137" spans="11:18" ht="15.75">
      <c r="K137" s="46"/>
      <c r="L137" s="47"/>
      <c r="M137" s="47"/>
      <c r="N137" s="47"/>
      <c r="O137" s="46"/>
      <c r="P137" s="46"/>
      <c r="Q137" s="46"/>
      <c r="R137" s="46"/>
    </row>
    <row r="138" spans="11:18" ht="15.75">
      <c r="K138" s="46"/>
      <c r="L138" s="47"/>
      <c r="M138" s="47"/>
      <c r="N138" s="47"/>
      <c r="O138" s="46"/>
      <c r="P138" s="46"/>
      <c r="Q138" s="46"/>
      <c r="R138" s="46"/>
    </row>
    <row r="139" spans="11:18" ht="15.75">
      <c r="K139" s="46"/>
      <c r="L139" s="47"/>
      <c r="M139" s="47"/>
      <c r="N139" s="47"/>
      <c r="O139" s="46"/>
      <c r="P139" s="46"/>
      <c r="Q139" s="46"/>
      <c r="R139" s="46"/>
    </row>
    <row r="140" spans="11:18" ht="15.75">
      <c r="K140" s="46"/>
      <c r="L140" s="47"/>
      <c r="M140" s="47"/>
      <c r="N140" s="47"/>
      <c r="O140" s="46"/>
      <c r="P140" s="46"/>
      <c r="Q140" s="46"/>
      <c r="R140" s="46"/>
    </row>
    <row r="141" spans="11:18" ht="15.75">
      <c r="K141" s="46"/>
      <c r="L141" s="47"/>
      <c r="M141" s="47"/>
      <c r="N141" s="47"/>
      <c r="O141" s="46"/>
      <c r="P141" s="46"/>
      <c r="Q141" s="46"/>
      <c r="R141" s="46"/>
    </row>
    <row r="142" spans="11:18" ht="15.75">
      <c r="K142" s="46"/>
      <c r="L142" s="47"/>
      <c r="M142" s="47"/>
      <c r="N142" s="47"/>
      <c r="O142" s="46"/>
      <c r="P142" s="46"/>
      <c r="Q142" s="46"/>
      <c r="R142" s="46"/>
    </row>
    <row r="143" spans="11:18" ht="15.75">
      <c r="K143" s="46"/>
      <c r="L143" s="47"/>
      <c r="M143" s="47"/>
      <c r="N143" s="47"/>
      <c r="O143" s="46"/>
      <c r="P143" s="46"/>
      <c r="Q143" s="46"/>
      <c r="R143" s="46"/>
    </row>
    <row r="144" spans="11:18" ht="15.75">
      <c r="K144" s="46"/>
      <c r="L144" s="47"/>
      <c r="M144" s="47"/>
      <c r="N144" s="47"/>
      <c r="O144" s="46"/>
      <c r="P144" s="46"/>
      <c r="Q144" s="46"/>
      <c r="R144" s="46"/>
    </row>
    <row r="145" spans="11:18" ht="15.75">
      <c r="K145" s="46"/>
      <c r="L145" s="47"/>
      <c r="M145" s="47"/>
      <c r="N145" s="47"/>
      <c r="O145" s="46"/>
      <c r="P145" s="46"/>
      <c r="Q145" s="46"/>
      <c r="R145" s="46"/>
    </row>
    <row r="146" spans="11:18" ht="15.75">
      <c r="K146" s="46"/>
      <c r="L146" s="47"/>
      <c r="M146" s="47"/>
      <c r="N146" s="47"/>
      <c r="O146" s="46"/>
      <c r="P146" s="46"/>
      <c r="Q146" s="46"/>
      <c r="R146" s="46"/>
    </row>
    <row r="147" spans="11:18" ht="15.75">
      <c r="K147" s="46"/>
      <c r="L147" s="47"/>
      <c r="M147" s="47"/>
      <c r="N147" s="47"/>
      <c r="O147" s="46"/>
      <c r="P147" s="46"/>
      <c r="Q147" s="46"/>
      <c r="R147" s="46"/>
    </row>
    <row r="148" spans="11:18" ht="15.75">
      <c r="K148" s="46"/>
      <c r="L148" s="47"/>
      <c r="M148" s="47"/>
      <c r="N148" s="47"/>
      <c r="O148" s="46"/>
      <c r="P148" s="46"/>
      <c r="Q148" s="46"/>
      <c r="R148" s="46"/>
    </row>
    <row r="149" spans="11:18" ht="15.75">
      <c r="K149" s="46"/>
      <c r="L149" s="47"/>
      <c r="M149" s="47"/>
      <c r="N149" s="47"/>
      <c r="O149" s="46"/>
      <c r="P149" s="46"/>
      <c r="Q149" s="46"/>
      <c r="R149" s="46"/>
    </row>
    <row r="150" spans="11:18" ht="15.75">
      <c r="K150" s="46"/>
      <c r="L150" s="47"/>
      <c r="M150" s="47"/>
      <c r="N150" s="47"/>
      <c r="O150" s="46"/>
      <c r="P150" s="46"/>
      <c r="Q150" s="46"/>
      <c r="R150" s="46"/>
    </row>
    <row r="151" spans="11:18" ht="15.75">
      <c r="K151" s="46"/>
      <c r="L151" s="47"/>
      <c r="M151" s="47"/>
      <c r="N151" s="47"/>
      <c r="O151" s="46"/>
      <c r="P151" s="46"/>
      <c r="Q151" s="46"/>
      <c r="R151" s="46"/>
    </row>
    <row r="152" spans="11:18" ht="15.75">
      <c r="K152" s="46"/>
      <c r="L152" s="47"/>
      <c r="M152" s="47"/>
      <c r="N152" s="47"/>
      <c r="O152" s="46"/>
      <c r="P152" s="46"/>
      <c r="Q152" s="46"/>
      <c r="R152" s="46"/>
    </row>
    <row r="153" spans="11:18" ht="15.75">
      <c r="K153" s="46"/>
      <c r="L153" s="47"/>
      <c r="M153" s="47"/>
      <c r="N153" s="47"/>
      <c r="O153" s="46"/>
      <c r="P153" s="46"/>
      <c r="Q153" s="46"/>
      <c r="R153" s="46"/>
    </row>
    <row r="154" spans="11:18" ht="15.75">
      <c r="K154" s="46"/>
      <c r="L154" s="47"/>
      <c r="M154" s="47"/>
      <c r="N154" s="47"/>
      <c r="O154" s="46"/>
      <c r="P154" s="46"/>
      <c r="Q154" s="46"/>
      <c r="R154" s="46"/>
    </row>
    <row r="155" spans="11:18" ht="15.75">
      <c r="K155" s="46"/>
      <c r="L155" s="47"/>
      <c r="M155" s="47"/>
      <c r="N155" s="47"/>
      <c r="O155" s="46"/>
      <c r="P155" s="46"/>
      <c r="Q155" s="46"/>
      <c r="R155" s="46"/>
    </row>
    <row r="156" spans="11:18" ht="15.75">
      <c r="K156" s="46"/>
      <c r="L156" s="47"/>
      <c r="M156" s="47"/>
      <c r="N156" s="47"/>
      <c r="O156" s="46"/>
      <c r="P156" s="46"/>
      <c r="Q156" s="46"/>
      <c r="R156" s="46"/>
    </row>
    <row r="157" spans="11:18" ht="15.75">
      <c r="K157" s="46"/>
      <c r="L157" s="47"/>
      <c r="M157" s="47"/>
      <c r="N157" s="47"/>
      <c r="O157" s="46"/>
      <c r="P157" s="46"/>
      <c r="Q157" s="46"/>
      <c r="R157" s="46"/>
    </row>
    <row r="158" spans="11:18" ht="15.75">
      <c r="K158" s="46"/>
      <c r="L158" s="47"/>
      <c r="M158" s="47"/>
      <c r="N158" s="47"/>
      <c r="O158" s="46"/>
      <c r="P158" s="46"/>
      <c r="Q158" s="46"/>
      <c r="R158" s="46"/>
    </row>
    <row r="159" spans="11:18" ht="15.75">
      <c r="K159" s="46"/>
      <c r="L159" s="47"/>
      <c r="M159" s="47"/>
      <c r="N159" s="47"/>
      <c r="O159" s="46"/>
      <c r="P159" s="46"/>
      <c r="Q159" s="46"/>
      <c r="R159" s="46"/>
    </row>
    <row r="160" spans="11:18" ht="15.75">
      <c r="K160" s="46"/>
      <c r="L160" s="47"/>
      <c r="M160" s="47"/>
      <c r="N160" s="47"/>
      <c r="O160" s="46"/>
      <c r="P160" s="46"/>
      <c r="Q160" s="46"/>
      <c r="R160" s="46"/>
    </row>
    <row r="161" spans="11:18" ht="15.75">
      <c r="K161" s="46"/>
      <c r="L161" s="47"/>
      <c r="M161" s="47"/>
      <c r="N161" s="47"/>
      <c r="O161" s="46"/>
      <c r="P161" s="46"/>
      <c r="Q161" s="46"/>
      <c r="R161" s="46"/>
    </row>
    <row r="162" spans="11:18" ht="15.75">
      <c r="K162" s="46"/>
      <c r="L162" s="47"/>
      <c r="M162" s="47"/>
      <c r="N162" s="47"/>
      <c r="O162" s="46"/>
      <c r="P162" s="46"/>
      <c r="Q162" s="46"/>
      <c r="R162" s="46"/>
    </row>
    <row r="163" spans="11:18" ht="15.75">
      <c r="K163" s="46"/>
      <c r="L163" s="47"/>
      <c r="M163" s="47"/>
      <c r="N163" s="47"/>
      <c r="O163" s="46"/>
      <c r="P163" s="46"/>
      <c r="Q163" s="46"/>
      <c r="R163" s="46"/>
    </row>
    <row r="164" spans="11:18" ht="15.75">
      <c r="K164" s="46"/>
      <c r="L164" s="47"/>
      <c r="M164" s="47"/>
      <c r="N164" s="47"/>
      <c r="O164" s="46"/>
      <c r="P164" s="46"/>
      <c r="Q164" s="46"/>
      <c r="R164" s="46"/>
    </row>
    <row r="165" spans="11:18" ht="15.75">
      <c r="K165" s="46"/>
      <c r="L165" s="47"/>
      <c r="M165" s="47"/>
      <c r="N165" s="47"/>
      <c r="O165" s="46"/>
      <c r="P165" s="46"/>
      <c r="Q165" s="46"/>
      <c r="R165" s="46"/>
    </row>
    <row r="166" spans="11:18" ht="15.75">
      <c r="K166" s="46"/>
      <c r="L166" s="47"/>
      <c r="M166" s="47"/>
      <c r="N166" s="47"/>
      <c r="O166" s="46"/>
      <c r="P166" s="46"/>
      <c r="Q166" s="46"/>
      <c r="R166" s="46"/>
    </row>
    <row r="167" spans="11:18" ht="15.75">
      <c r="K167" s="46"/>
      <c r="L167" s="47"/>
      <c r="M167" s="47"/>
      <c r="N167" s="47"/>
      <c r="O167" s="46"/>
      <c r="P167" s="46"/>
      <c r="Q167" s="46"/>
      <c r="R167" s="46"/>
    </row>
    <row r="168" spans="11:18" ht="15.75">
      <c r="K168" s="46"/>
      <c r="L168" s="47"/>
      <c r="M168" s="47"/>
      <c r="N168" s="47"/>
      <c r="O168" s="46"/>
      <c r="P168" s="46"/>
      <c r="Q168" s="46"/>
      <c r="R168" s="46"/>
    </row>
    <row r="169" spans="11:18" ht="15.75">
      <c r="K169" s="46"/>
      <c r="L169" s="47"/>
      <c r="M169" s="47"/>
      <c r="N169" s="47"/>
      <c r="O169" s="46"/>
      <c r="P169" s="46"/>
      <c r="Q169" s="46"/>
      <c r="R169" s="46"/>
    </row>
    <row r="170" spans="11:18" ht="15.75">
      <c r="K170" s="46"/>
      <c r="L170" s="47"/>
      <c r="M170" s="47"/>
      <c r="N170" s="47"/>
      <c r="O170" s="46"/>
      <c r="P170" s="46"/>
      <c r="Q170" s="46"/>
      <c r="R170" s="46"/>
    </row>
    <row r="171" spans="11:18" ht="15.75">
      <c r="K171" s="46"/>
      <c r="L171" s="47"/>
      <c r="M171" s="47"/>
      <c r="N171" s="47"/>
      <c r="O171" s="46"/>
      <c r="P171" s="46"/>
      <c r="Q171" s="46"/>
      <c r="R171" s="46"/>
    </row>
    <row r="172" spans="11:18" ht="15.75">
      <c r="K172" s="46"/>
      <c r="L172" s="47"/>
      <c r="M172" s="47"/>
      <c r="N172" s="47"/>
      <c r="O172" s="46"/>
      <c r="P172" s="46"/>
      <c r="Q172" s="46"/>
      <c r="R172" s="46"/>
    </row>
    <row r="173" spans="11:18" ht="15.75">
      <c r="K173" s="46"/>
      <c r="L173" s="47"/>
      <c r="M173" s="47"/>
      <c r="N173" s="47"/>
      <c r="O173" s="46"/>
      <c r="P173" s="46"/>
      <c r="Q173" s="46"/>
      <c r="R173" s="46"/>
    </row>
    <row r="174" spans="11:18" ht="15.75">
      <c r="K174" s="46"/>
      <c r="L174" s="47"/>
      <c r="M174" s="47"/>
      <c r="N174" s="47"/>
      <c r="O174" s="46"/>
      <c r="P174" s="46"/>
      <c r="Q174" s="46"/>
      <c r="R174" s="46"/>
    </row>
    <row r="175" spans="11:18" ht="15.75">
      <c r="K175" s="46"/>
      <c r="L175" s="47"/>
      <c r="M175" s="47"/>
      <c r="N175" s="47"/>
      <c r="O175" s="46"/>
      <c r="P175" s="46"/>
      <c r="Q175" s="46"/>
      <c r="R175" s="46"/>
    </row>
    <row r="176" spans="11:18" ht="15.75">
      <c r="K176" s="46"/>
      <c r="L176" s="47"/>
      <c r="M176" s="47"/>
      <c r="N176" s="47"/>
      <c r="O176" s="46"/>
      <c r="P176" s="46"/>
      <c r="Q176" s="46"/>
      <c r="R176" s="46"/>
    </row>
    <row r="177" spans="11:18" ht="15.75">
      <c r="K177" s="46"/>
      <c r="L177" s="47"/>
      <c r="M177" s="47"/>
      <c r="N177" s="47"/>
      <c r="O177" s="46"/>
      <c r="P177" s="46"/>
      <c r="Q177" s="46"/>
      <c r="R177" s="46"/>
    </row>
    <row r="178" spans="11:18" ht="15.75">
      <c r="K178" s="46"/>
      <c r="L178" s="47"/>
      <c r="M178" s="47"/>
      <c r="N178" s="47"/>
      <c r="O178" s="46"/>
      <c r="P178" s="46"/>
      <c r="Q178" s="46"/>
      <c r="R178" s="46"/>
    </row>
    <row r="179" spans="11:18" ht="15.75">
      <c r="K179" s="46"/>
      <c r="L179" s="47"/>
      <c r="M179" s="47"/>
      <c r="N179" s="47"/>
      <c r="O179" s="46"/>
      <c r="P179" s="46"/>
      <c r="Q179" s="46"/>
      <c r="R179" s="46"/>
    </row>
    <row r="180" spans="11:18" ht="15.75">
      <c r="K180" s="46"/>
      <c r="L180" s="47"/>
      <c r="M180" s="47"/>
      <c r="N180" s="47"/>
      <c r="O180" s="46"/>
      <c r="P180" s="46"/>
      <c r="Q180" s="46"/>
      <c r="R180" s="46"/>
    </row>
    <row r="181" spans="11:18" ht="15.75">
      <c r="K181" s="46"/>
      <c r="L181" s="47"/>
      <c r="M181" s="47"/>
      <c r="N181" s="47"/>
      <c r="O181" s="46"/>
      <c r="P181" s="46"/>
      <c r="Q181" s="46"/>
      <c r="R181" s="46"/>
    </row>
    <row r="182" spans="11:18" ht="15.75">
      <c r="K182" s="46"/>
      <c r="L182" s="47"/>
      <c r="M182" s="47"/>
      <c r="N182" s="47"/>
      <c r="O182" s="46"/>
      <c r="P182" s="46"/>
      <c r="Q182" s="46"/>
      <c r="R182" s="46"/>
    </row>
    <row r="183" spans="11:18" ht="15.75">
      <c r="K183" s="46"/>
      <c r="L183" s="47"/>
      <c r="M183" s="47"/>
      <c r="N183" s="47"/>
      <c r="O183" s="46"/>
      <c r="P183" s="46"/>
      <c r="Q183" s="46"/>
      <c r="R183" s="46"/>
    </row>
    <row r="184" spans="11:18" ht="15.75">
      <c r="K184" s="46"/>
      <c r="L184" s="47"/>
      <c r="M184" s="47"/>
      <c r="N184" s="47"/>
      <c r="O184" s="46"/>
      <c r="P184" s="46"/>
      <c r="Q184" s="46"/>
      <c r="R184" s="46"/>
    </row>
    <row r="185" spans="11:18" ht="15.75">
      <c r="K185" s="46"/>
      <c r="L185" s="47"/>
      <c r="M185" s="47"/>
      <c r="N185" s="47"/>
      <c r="O185" s="46"/>
      <c r="P185" s="46"/>
      <c r="Q185" s="46"/>
      <c r="R185" s="46"/>
    </row>
    <row r="186" spans="11:18" ht="15.75">
      <c r="K186" s="46"/>
      <c r="L186" s="47"/>
      <c r="M186" s="47"/>
      <c r="N186" s="47"/>
      <c r="O186" s="46"/>
      <c r="P186" s="46"/>
      <c r="Q186" s="46"/>
      <c r="R186" s="46"/>
    </row>
    <row r="187" spans="11:18" ht="15.75">
      <c r="K187" s="46"/>
      <c r="L187" s="47"/>
      <c r="M187" s="47"/>
      <c r="N187" s="47"/>
      <c r="O187" s="46"/>
      <c r="P187" s="46"/>
      <c r="Q187" s="46"/>
      <c r="R187" s="46"/>
    </row>
    <row r="188" spans="11:18" ht="15.75">
      <c r="K188" s="46"/>
      <c r="L188" s="47"/>
      <c r="M188" s="47"/>
      <c r="N188" s="47"/>
      <c r="O188" s="46"/>
      <c r="P188" s="46"/>
      <c r="Q188" s="46"/>
      <c r="R188" s="46"/>
    </row>
    <row r="189" spans="11:18" ht="15.75">
      <c r="K189" s="46"/>
      <c r="L189" s="47"/>
      <c r="M189" s="47"/>
      <c r="N189" s="47"/>
      <c r="O189" s="46"/>
      <c r="P189" s="46"/>
      <c r="Q189" s="46"/>
      <c r="R189" s="46"/>
    </row>
    <row r="190" spans="11:18" ht="15.75">
      <c r="K190" s="46"/>
      <c r="L190" s="47"/>
      <c r="M190" s="47"/>
      <c r="N190" s="47"/>
      <c r="O190" s="46"/>
      <c r="P190" s="46"/>
      <c r="Q190" s="46"/>
      <c r="R190" s="46"/>
    </row>
    <row r="191" spans="11:18" ht="15.75">
      <c r="K191" s="46"/>
      <c r="L191" s="47"/>
      <c r="M191" s="47"/>
      <c r="N191" s="47"/>
      <c r="O191" s="46"/>
      <c r="P191" s="46"/>
      <c r="Q191" s="46"/>
      <c r="R191" s="46"/>
    </row>
    <row r="192" spans="11:18" ht="15.75">
      <c r="K192" s="46"/>
      <c r="L192" s="47"/>
      <c r="M192" s="47"/>
      <c r="N192" s="47"/>
      <c r="O192" s="46"/>
      <c r="P192" s="46"/>
      <c r="Q192" s="46"/>
      <c r="R192" s="46"/>
    </row>
    <row r="193" spans="11:18" ht="15.75">
      <c r="K193" s="46"/>
      <c r="L193" s="47"/>
      <c r="M193" s="47"/>
      <c r="N193" s="47"/>
      <c r="O193" s="46"/>
      <c r="P193" s="46"/>
      <c r="Q193" s="46"/>
      <c r="R193" s="46"/>
    </row>
    <row r="194" spans="11:18" ht="15.75">
      <c r="K194" s="46"/>
      <c r="L194" s="47"/>
      <c r="M194" s="47"/>
      <c r="N194" s="47"/>
      <c r="O194" s="46"/>
      <c r="P194" s="46"/>
      <c r="Q194" s="46"/>
      <c r="R194" s="46"/>
    </row>
    <row r="195" spans="11:18" ht="15.75">
      <c r="K195" s="46"/>
      <c r="L195" s="47"/>
      <c r="M195" s="47"/>
      <c r="N195" s="47"/>
      <c r="O195" s="46"/>
      <c r="P195" s="46"/>
      <c r="Q195" s="46"/>
      <c r="R195" s="46"/>
    </row>
    <row r="196" spans="11:18" ht="15.75">
      <c r="K196" s="46"/>
      <c r="L196" s="47"/>
      <c r="M196" s="47"/>
      <c r="N196" s="47"/>
      <c r="O196" s="46"/>
      <c r="P196" s="46"/>
      <c r="Q196" s="46"/>
      <c r="R196" s="46"/>
    </row>
    <row r="197" spans="11:18" ht="15.75">
      <c r="K197" s="46"/>
      <c r="L197" s="47"/>
      <c r="M197" s="47"/>
      <c r="N197" s="47"/>
      <c r="O197" s="46"/>
      <c r="P197" s="46"/>
      <c r="Q197" s="46"/>
      <c r="R197" s="46"/>
    </row>
    <row r="198" spans="11:18" ht="15.75">
      <c r="K198" s="46"/>
      <c r="L198" s="47"/>
      <c r="M198" s="47"/>
      <c r="N198" s="47"/>
      <c r="O198" s="46"/>
      <c r="P198" s="46"/>
      <c r="Q198" s="46"/>
      <c r="R198" s="46"/>
    </row>
    <row r="199" spans="11:18" ht="15.75">
      <c r="K199" s="46"/>
      <c r="L199" s="47"/>
      <c r="M199" s="47"/>
      <c r="N199" s="47"/>
      <c r="O199" s="46"/>
      <c r="P199" s="46"/>
      <c r="Q199" s="46"/>
      <c r="R199" s="46"/>
    </row>
    <row r="200" spans="11:18" ht="15.75">
      <c r="K200" s="46"/>
      <c r="L200" s="47"/>
      <c r="M200" s="47"/>
      <c r="N200" s="47"/>
      <c r="O200" s="46"/>
      <c r="P200" s="46"/>
      <c r="Q200" s="46"/>
      <c r="R200" s="46"/>
    </row>
    <row r="201" spans="11:18" ht="15.75">
      <c r="K201" s="46"/>
      <c r="L201" s="47"/>
      <c r="M201" s="47"/>
      <c r="N201" s="47"/>
      <c r="O201" s="46"/>
      <c r="P201" s="46"/>
      <c r="Q201" s="46"/>
      <c r="R201" s="46"/>
    </row>
    <row r="202" spans="11:18" ht="15.75">
      <c r="K202" s="46"/>
      <c r="L202" s="47"/>
      <c r="M202" s="47"/>
      <c r="N202" s="47"/>
      <c r="O202" s="46"/>
      <c r="P202" s="46"/>
      <c r="Q202" s="46"/>
      <c r="R202" s="46"/>
    </row>
    <row r="203" spans="11:18" ht="15.75">
      <c r="K203" s="46"/>
      <c r="L203" s="47"/>
      <c r="M203" s="47"/>
      <c r="N203" s="47"/>
      <c r="O203" s="46"/>
      <c r="P203" s="46"/>
      <c r="Q203" s="46"/>
      <c r="R203" s="46"/>
    </row>
    <row r="204" spans="11:18" ht="15.75">
      <c r="K204" s="46"/>
      <c r="L204" s="47"/>
      <c r="M204" s="47"/>
      <c r="N204" s="47"/>
      <c r="O204" s="46"/>
      <c r="P204" s="46"/>
      <c r="Q204" s="46"/>
      <c r="R204" s="46"/>
    </row>
    <row r="205" spans="11:18" ht="15.75">
      <c r="K205" s="46"/>
      <c r="L205" s="47"/>
      <c r="M205" s="47"/>
      <c r="N205" s="47"/>
      <c r="O205" s="46"/>
      <c r="P205" s="46"/>
      <c r="Q205" s="46"/>
      <c r="R205" s="46"/>
    </row>
    <row r="206" spans="11:18" ht="15.75">
      <c r="K206" s="46"/>
      <c r="L206" s="47"/>
      <c r="M206" s="47"/>
      <c r="N206" s="47"/>
      <c r="O206" s="46"/>
      <c r="P206" s="46"/>
      <c r="Q206" s="46"/>
      <c r="R206" s="46"/>
    </row>
    <row r="207" spans="11:18" ht="15.75">
      <c r="K207" s="46"/>
      <c r="L207" s="47"/>
      <c r="M207" s="47"/>
      <c r="N207" s="47"/>
      <c r="O207" s="46"/>
      <c r="P207" s="46"/>
      <c r="Q207" s="46"/>
      <c r="R207" s="46"/>
    </row>
    <row r="208" spans="11:18" ht="15.75">
      <c r="K208" s="46"/>
      <c r="L208" s="47"/>
      <c r="M208" s="47"/>
      <c r="N208" s="47"/>
      <c r="O208" s="46"/>
      <c r="P208" s="46"/>
      <c r="Q208" s="46"/>
      <c r="R208" s="46"/>
    </row>
    <row r="209" spans="11:18" ht="15.75">
      <c r="K209" s="46"/>
      <c r="L209" s="47"/>
      <c r="M209" s="47"/>
      <c r="N209" s="47"/>
      <c r="O209" s="46"/>
      <c r="P209" s="46"/>
      <c r="Q209" s="46"/>
      <c r="R209" s="46"/>
    </row>
    <row r="210" spans="11:18" ht="15.75">
      <c r="K210" s="46"/>
      <c r="L210" s="47"/>
      <c r="M210" s="47"/>
      <c r="N210" s="47"/>
      <c r="O210" s="46"/>
      <c r="P210" s="46"/>
      <c r="Q210" s="46"/>
      <c r="R210" s="46"/>
    </row>
    <row r="211" spans="11:18" ht="15.75">
      <c r="K211" s="46"/>
      <c r="L211" s="47"/>
      <c r="M211" s="47"/>
      <c r="N211" s="47"/>
      <c r="O211" s="46"/>
      <c r="P211" s="46"/>
      <c r="Q211" s="46"/>
      <c r="R211" s="46"/>
    </row>
    <row r="212" spans="11:18" ht="15.75">
      <c r="K212" s="46"/>
      <c r="L212" s="47"/>
      <c r="M212" s="47"/>
      <c r="N212" s="47"/>
      <c r="O212" s="46"/>
      <c r="P212" s="46"/>
      <c r="Q212" s="46"/>
      <c r="R212" s="46"/>
    </row>
    <row r="213" spans="11:18" ht="15.75">
      <c r="K213" s="46"/>
      <c r="L213" s="47"/>
      <c r="M213" s="47"/>
      <c r="N213" s="47"/>
      <c r="O213" s="46"/>
      <c r="P213" s="46"/>
      <c r="Q213" s="46"/>
      <c r="R213" s="46"/>
    </row>
    <row r="214" spans="11:18" ht="15.75">
      <c r="K214" s="46"/>
      <c r="L214" s="47"/>
      <c r="M214" s="47"/>
      <c r="N214" s="47"/>
      <c r="O214" s="46"/>
      <c r="P214" s="46"/>
      <c r="Q214" s="46"/>
      <c r="R214" s="46"/>
    </row>
    <row r="215" spans="11:18" ht="15.75">
      <c r="K215" s="46"/>
      <c r="L215" s="47"/>
      <c r="M215" s="47"/>
      <c r="N215" s="47"/>
      <c r="O215" s="46"/>
      <c r="P215" s="46"/>
      <c r="Q215" s="46"/>
      <c r="R215" s="46"/>
    </row>
    <row r="216" spans="11:18" ht="15.75">
      <c r="K216" s="46"/>
      <c r="L216" s="47"/>
      <c r="M216" s="47"/>
      <c r="N216" s="47"/>
      <c r="O216" s="46"/>
      <c r="P216" s="46"/>
      <c r="Q216" s="46"/>
      <c r="R216" s="46"/>
    </row>
    <row r="217" spans="11:18" ht="15.75">
      <c r="K217" s="46"/>
      <c r="L217" s="47"/>
      <c r="M217" s="47"/>
      <c r="N217" s="47"/>
      <c r="O217" s="46"/>
      <c r="P217" s="46"/>
      <c r="Q217" s="46"/>
      <c r="R217" s="46"/>
    </row>
    <row r="218" spans="11:18" ht="15.75">
      <c r="K218" s="46"/>
      <c r="L218" s="47"/>
      <c r="M218" s="47"/>
      <c r="N218" s="47"/>
      <c r="O218" s="46"/>
      <c r="P218" s="46"/>
      <c r="Q218" s="46"/>
      <c r="R218" s="46"/>
    </row>
    <row r="219" spans="11:18" ht="15.75">
      <c r="K219" s="46"/>
      <c r="L219" s="47"/>
      <c r="M219" s="47"/>
      <c r="N219" s="47"/>
      <c r="O219" s="46"/>
      <c r="P219" s="46"/>
      <c r="Q219" s="46"/>
      <c r="R219" s="46"/>
    </row>
    <row r="220" spans="11:18" ht="15.75">
      <c r="K220" s="46"/>
      <c r="L220" s="47"/>
      <c r="M220" s="47"/>
      <c r="N220" s="47"/>
      <c r="O220" s="46"/>
      <c r="P220" s="46"/>
      <c r="Q220" s="46"/>
      <c r="R220" s="46"/>
    </row>
    <row r="221" spans="11:18" ht="15.75">
      <c r="K221" s="46"/>
      <c r="L221" s="47"/>
      <c r="M221" s="47"/>
      <c r="N221" s="47"/>
      <c r="O221" s="46"/>
      <c r="P221" s="46"/>
      <c r="Q221" s="46"/>
      <c r="R221" s="46"/>
    </row>
    <row r="222" spans="11:18" ht="15.75">
      <c r="K222" s="46"/>
      <c r="L222" s="47"/>
      <c r="M222" s="47"/>
      <c r="N222" s="47"/>
      <c r="O222" s="46"/>
      <c r="P222" s="46"/>
      <c r="Q222" s="46"/>
      <c r="R222" s="46"/>
    </row>
    <row r="223" spans="11:18" ht="15.75">
      <c r="K223" s="46"/>
      <c r="L223" s="47"/>
      <c r="M223" s="47"/>
      <c r="N223" s="47"/>
      <c r="O223" s="46"/>
      <c r="P223" s="46"/>
      <c r="Q223" s="46"/>
      <c r="R223" s="46"/>
    </row>
    <row r="224" spans="11:18" ht="15.75">
      <c r="K224" s="46"/>
      <c r="L224" s="47"/>
      <c r="M224" s="47"/>
      <c r="N224" s="47"/>
      <c r="O224" s="46"/>
      <c r="P224" s="46"/>
      <c r="Q224" s="46"/>
      <c r="R224" s="46"/>
    </row>
    <row r="225" spans="11:18" ht="15.75">
      <c r="K225" s="46"/>
      <c r="L225" s="47"/>
      <c r="M225" s="47"/>
      <c r="N225" s="47"/>
      <c r="O225" s="46"/>
      <c r="P225" s="46"/>
      <c r="Q225" s="46"/>
      <c r="R225" s="46"/>
    </row>
    <row r="226" spans="11:18" ht="15.75">
      <c r="K226" s="46"/>
      <c r="L226" s="47"/>
      <c r="M226" s="47"/>
      <c r="N226" s="47"/>
      <c r="O226" s="46"/>
      <c r="P226" s="46"/>
      <c r="Q226" s="46"/>
      <c r="R226" s="46"/>
    </row>
    <row r="227" spans="11:18" ht="15.75">
      <c r="K227" s="46"/>
      <c r="L227" s="47"/>
      <c r="M227" s="47"/>
      <c r="N227" s="47"/>
      <c r="O227" s="46"/>
      <c r="P227" s="46"/>
      <c r="Q227" s="46"/>
      <c r="R227" s="46"/>
    </row>
    <row r="228" spans="11:18" ht="15.75">
      <c r="K228" s="46"/>
      <c r="L228" s="47"/>
      <c r="M228" s="47"/>
      <c r="N228" s="47"/>
      <c r="O228" s="46"/>
      <c r="P228" s="46"/>
      <c r="Q228" s="46"/>
      <c r="R228" s="46"/>
    </row>
    <row r="229" spans="11:18" ht="15.75">
      <c r="K229" s="46"/>
      <c r="L229" s="47"/>
      <c r="M229" s="47"/>
      <c r="N229" s="47"/>
      <c r="O229" s="46"/>
      <c r="P229" s="46"/>
      <c r="Q229" s="46"/>
      <c r="R229" s="46"/>
    </row>
    <row r="230" spans="11:18" ht="15.75">
      <c r="K230" s="46"/>
      <c r="L230" s="47"/>
      <c r="M230" s="47"/>
      <c r="N230" s="47"/>
      <c r="O230" s="46"/>
      <c r="P230" s="46"/>
      <c r="Q230" s="46"/>
      <c r="R230" s="46"/>
    </row>
    <row r="231" spans="11:18" ht="15.75">
      <c r="K231" s="46"/>
      <c r="L231" s="47"/>
      <c r="M231" s="47"/>
      <c r="N231" s="47"/>
      <c r="O231" s="46"/>
      <c r="P231" s="46"/>
      <c r="Q231" s="46"/>
      <c r="R231" s="46"/>
    </row>
    <row r="232" spans="11:18" ht="15.75">
      <c r="K232" s="46"/>
      <c r="L232" s="47"/>
      <c r="M232" s="47"/>
      <c r="N232" s="47"/>
      <c r="O232" s="46"/>
      <c r="P232" s="46"/>
      <c r="Q232" s="46"/>
      <c r="R232" s="46"/>
    </row>
    <row r="233" spans="11:18" ht="15.75">
      <c r="K233" s="46"/>
      <c r="L233" s="47"/>
      <c r="M233" s="47"/>
      <c r="N233" s="47"/>
      <c r="O233" s="46"/>
      <c r="P233" s="46"/>
      <c r="Q233" s="46"/>
      <c r="R233" s="46"/>
    </row>
    <row r="234" spans="11:18" ht="15.75">
      <c r="K234" s="46"/>
      <c r="L234" s="47"/>
      <c r="M234" s="47"/>
      <c r="N234" s="47"/>
      <c r="O234" s="46"/>
      <c r="P234" s="46"/>
      <c r="Q234" s="46"/>
      <c r="R234" s="46"/>
    </row>
    <row r="235" spans="11:18" ht="15.75">
      <c r="K235" s="46"/>
      <c r="L235" s="47"/>
      <c r="M235" s="47"/>
      <c r="N235" s="47"/>
      <c r="O235" s="46"/>
      <c r="P235" s="46"/>
      <c r="Q235" s="46"/>
      <c r="R235" s="46"/>
    </row>
    <row r="236" spans="11:18" ht="15.75">
      <c r="K236" s="46"/>
      <c r="L236" s="47"/>
      <c r="M236" s="47"/>
      <c r="N236" s="47"/>
      <c r="O236" s="46"/>
      <c r="P236" s="46"/>
      <c r="Q236" s="46"/>
      <c r="R236" s="46"/>
    </row>
    <row r="237" spans="11:18" ht="15.75">
      <c r="K237" s="46"/>
      <c r="L237" s="47"/>
      <c r="M237" s="47"/>
      <c r="N237" s="47"/>
      <c r="O237" s="46"/>
      <c r="P237" s="46"/>
      <c r="Q237" s="46"/>
      <c r="R237" s="46"/>
    </row>
    <row r="238" spans="11:18" ht="15.75">
      <c r="K238" s="46"/>
      <c r="L238" s="47"/>
      <c r="M238" s="47"/>
      <c r="N238" s="47"/>
      <c r="O238" s="46"/>
      <c r="P238" s="46"/>
      <c r="Q238" s="46"/>
      <c r="R238" s="46"/>
    </row>
    <row r="239" spans="11:18" ht="15.75">
      <c r="K239" s="46"/>
      <c r="L239" s="47"/>
      <c r="M239" s="47"/>
      <c r="N239" s="47"/>
      <c r="O239" s="46"/>
      <c r="P239" s="46"/>
      <c r="Q239" s="46"/>
      <c r="R239" s="46"/>
    </row>
    <row r="240" spans="11:18" ht="15.75">
      <c r="K240" s="46"/>
      <c r="L240" s="47"/>
      <c r="M240" s="47"/>
      <c r="N240" s="47"/>
      <c r="O240" s="46"/>
      <c r="P240" s="46"/>
      <c r="Q240" s="46"/>
      <c r="R240" s="46"/>
    </row>
    <row r="241" spans="11:18" ht="15.75">
      <c r="K241" s="46"/>
      <c r="L241" s="47"/>
      <c r="M241" s="47"/>
      <c r="N241" s="47"/>
      <c r="O241" s="46"/>
      <c r="P241" s="46"/>
      <c r="Q241" s="46"/>
      <c r="R241" s="46"/>
    </row>
    <row r="242" spans="11:18" ht="15.75">
      <c r="K242" s="46"/>
      <c r="L242" s="47"/>
      <c r="M242" s="47"/>
      <c r="N242" s="47"/>
      <c r="O242" s="46"/>
      <c r="P242" s="46"/>
      <c r="Q242" s="46"/>
      <c r="R242" s="46"/>
    </row>
    <row r="243" spans="11:18" ht="15.75">
      <c r="K243" s="46"/>
      <c r="L243" s="47"/>
      <c r="M243" s="47"/>
      <c r="N243" s="47"/>
      <c r="O243" s="46"/>
      <c r="P243" s="46"/>
      <c r="Q243" s="46"/>
      <c r="R243" s="46"/>
    </row>
    <row r="244" spans="11:18" ht="15.75">
      <c r="K244" s="46"/>
      <c r="L244" s="47"/>
      <c r="M244" s="47"/>
      <c r="N244" s="47"/>
      <c r="O244" s="46"/>
      <c r="P244" s="46"/>
      <c r="Q244" s="46"/>
      <c r="R244" s="46"/>
    </row>
    <row r="245" spans="11:18" ht="15.75">
      <c r="K245" s="46"/>
      <c r="L245" s="47"/>
      <c r="M245" s="47"/>
      <c r="N245" s="47"/>
      <c r="O245" s="46"/>
      <c r="P245" s="46"/>
      <c r="Q245" s="46"/>
      <c r="R245" s="46"/>
    </row>
    <row r="246" spans="11:18" ht="15.75">
      <c r="K246" s="46"/>
      <c r="L246" s="47"/>
      <c r="M246" s="47"/>
      <c r="N246" s="47"/>
      <c r="O246" s="46"/>
      <c r="P246" s="46"/>
      <c r="Q246" s="46"/>
      <c r="R246" s="46"/>
    </row>
    <row r="247" spans="11:18" ht="15.75">
      <c r="K247" s="46"/>
      <c r="L247" s="47"/>
      <c r="M247" s="47"/>
      <c r="N247" s="47"/>
      <c r="O247" s="46"/>
      <c r="P247" s="46"/>
      <c r="Q247" s="46"/>
      <c r="R247" s="46"/>
    </row>
    <row r="248" spans="11:18" ht="15.75">
      <c r="K248" s="46"/>
      <c r="L248" s="47"/>
      <c r="M248" s="47"/>
      <c r="N248" s="47"/>
      <c r="O248" s="46"/>
      <c r="P248" s="46"/>
      <c r="Q248" s="46"/>
      <c r="R248" s="46"/>
    </row>
    <row r="249" spans="11:18" ht="15.75">
      <c r="K249" s="46"/>
      <c r="L249" s="47"/>
      <c r="M249" s="47"/>
      <c r="N249" s="47"/>
      <c r="O249" s="46"/>
      <c r="P249" s="46"/>
      <c r="Q249" s="46"/>
      <c r="R249" s="46"/>
    </row>
    <row r="250" spans="11:18" ht="15.75">
      <c r="K250" s="46"/>
      <c r="L250" s="47"/>
      <c r="M250" s="47"/>
      <c r="N250" s="47"/>
      <c r="O250" s="46"/>
      <c r="P250" s="46"/>
      <c r="Q250" s="46"/>
      <c r="R250" s="46"/>
    </row>
    <row r="251" spans="11:18" ht="15.75">
      <c r="K251" s="46"/>
      <c r="L251" s="47"/>
      <c r="M251" s="47"/>
      <c r="N251" s="47"/>
      <c r="O251" s="46"/>
      <c r="P251" s="46"/>
      <c r="Q251" s="46"/>
      <c r="R251" s="46"/>
    </row>
    <row r="252" spans="11:18" ht="15.75">
      <c r="K252" s="46"/>
      <c r="L252" s="47"/>
      <c r="M252" s="47"/>
      <c r="N252" s="47"/>
      <c r="O252" s="46"/>
      <c r="P252" s="46"/>
      <c r="Q252" s="46"/>
      <c r="R252" s="46"/>
    </row>
    <row r="253" spans="11:18" ht="15.75">
      <c r="K253" s="46"/>
      <c r="L253" s="47"/>
      <c r="M253" s="47"/>
      <c r="N253" s="47"/>
      <c r="O253" s="46"/>
      <c r="P253" s="46"/>
      <c r="Q253" s="46"/>
      <c r="R253" s="46"/>
    </row>
    <row r="254" spans="11:18" ht="15.75">
      <c r="K254" s="46"/>
      <c r="L254" s="47"/>
      <c r="M254" s="47"/>
      <c r="N254" s="47"/>
      <c r="O254" s="46"/>
      <c r="P254" s="46"/>
      <c r="Q254" s="46"/>
      <c r="R254" s="46"/>
    </row>
    <row r="255" spans="11:18" ht="15.75">
      <c r="K255" s="46"/>
      <c r="L255" s="47"/>
      <c r="M255" s="47"/>
      <c r="N255" s="47"/>
      <c r="O255" s="46"/>
      <c r="P255" s="46"/>
      <c r="Q255" s="46"/>
      <c r="R255" s="46"/>
    </row>
    <row r="256" spans="11:18" ht="15.75">
      <c r="K256" s="46"/>
      <c r="L256" s="47"/>
      <c r="M256" s="47"/>
      <c r="N256" s="47"/>
      <c r="O256" s="46"/>
      <c r="P256" s="46"/>
      <c r="Q256" s="46"/>
      <c r="R256" s="46"/>
    </row>
    <row r="257" spans="11:18" ht="15.75">
      <c r="K257" s="46"/>
      <c r="L257" s="47"/>
      <c r="M257" s="47"/>
      <c r="N257" s="47"/>
      <c r="O257" s="46"/>
      <c r="P257" s="46"/>
      <c r="Q257" s="46"/>
      <c r="R257" s="46"/>
    </row>
    <row r="258" spans="11:18" ht="15.75">
      <c r="K258" s="46"/>
      <c r="L258" s="47"/>
      <c r="M258" s="47"/>
      <c r="N258" s="47"/>
      <c r="O258" s="46"/>
      <c r="P258" s="46"/>
      <c r="Q258" s="46"/>
      <c r="R258" s="46"/>
    </row>
    <row r="259" spans="11:18" ht="15.75">
      <c r="K259" s="46"/>
      <c r="L259" s="47"/>
      <c r="M259" s="47"/>
      <c r="N259" s="47"/>
      <c r="O259" s="46"/>
      <c r="P259" s="46"/>
      <c r="Q259" s="46"/>
      <c r="R259" s="46"/>
    </row>
    <row r="260" spans="11:18" ht="15.75">
      <c r="K260" s="46"/>
      <c r="L260" s="47"/>
      <c r="M260" s="47"/>
      <c r="N260" s="47"/>
      <c r="O260" s="46"/>
      <c r="P260" s="46"/>
      <c r="Q260" s="46"/>
      <c r="R260" s="46"/>
    </row>
    <row r="261" spans="11:18" ht="15.75">
      <c r="K261" s="46"/>
      <c r="L261" s="47"/>
      <c r="M261" s="47"/>
      <c r="N261" s="47"/>
      <c r="O261" s="46"/>
      <c r="P261" s="46"/>
      <c r="Q261" s="46"/>
      <c r="R261" s="46"/>
    </row>
    <row r="262" spans="11:18" ht="15.75">
      <c r="K262" s="46"/>
      <c r="L262" s="47"/>
      <c r="M262" s="47"/>
      <c r="N262" s="47"/>
      <c r="O262" s="46"/>
      <c r="P262" s="46"/>
      <c r="Q262" s="46"/>
      <c r="R262" s="46"/>
    </row>
    <row r="263" spans="11:18" ht="15.75">
      <c r="K263" s="46"/>
      <c r="L263" s="47"/>
      <c r="M263" s="47"/>
      <c r="N263" s="47"/>
      <c r="O263" s="46"/>
      <c r="P263" s="46"/>
      <c r="Q263" s="46"/>
      <c r="R263" s="46"/>
    </row>
    <row r="264" spans="11:18" ht="15.75">
      <c r="K264" s="46"/>
      <c r="L264" s="47"/>
      <c r="M264" s="47"/>
      <c r="N264" s="47"/>
      <c r="O264" s="46"/>
      <c r="P264" s="46"/>
      <c r="Q264" s="46"/>
      <c r="R264" s="46"/>
    </row>
    <row r="265" spans="11:18" ht="15.75">
      <c r="K265" s="46"/>
      <c r="L265" s="47"/>
      <c r="M265" s="47"/>
      <c r="N265" s="47"/>
      <c r="O265" s="46"/>
      <c r="P265" s="46"/>
      <c r="Q265" s="46"/>
      <c r="R265" s="46"/>
    </row>
    <row r="266" spans="11:18" ht="15.75">
      <c r="K266" s="46"/>
      <c r="L266" s="47"/>
      <c r="M266" s="47"/>
      <c r="N266" s="47"/>
      <c r="O266" s="46"/>
      <c r="P266" s="46"/>
      <c r="Q266" s="46"/>
      <c r="R266" s="46"/>
    </row>
    <row r="267" spans="11:18" ht="15.75">
      <c r="K267" s="46"/>
      <c r="L267" s="47"/>
      <c r="M267" s="47"/>
      <c r="N267" s="47"/>
      <c r="O267" s="46"/>
      <c r="P267" s="46"/>
      <c r="Q267" s="46"/>
      <c r="R267" s="46"/>
    </row>
    <row r="268" spans="11:18" ht="15.75">
      <c r="K268" s="46"/>
      <c r="L268" s="47"/>
      <c r="M268" s="47"/>
      <c r="N268" s="47"/>
      <c r="O268" s="46"/>
      <c r="P268" s="46"/>
      <c r="Q268" s="46"/>
      <c r="R268" s="46"/>
    </row>
    <row r="269" spans="11:18" ht="15.75">
      <c r="K269" s="46"/>
      <c r="L269" s="47"/>
      <c r="M269" s="47"/>
      <c r="N269" s="47"/>
      <c r="O269" s="46"/>
      <c r="P269" s="46"/>
      <c r="Q269" s="46"/>
      <c r="R269" s="46"/>
    </row>
    <row r="270" spans="11:18" ht="15.75">
      <c r="K270" s="46"/>
      <c r="L270" s="47"/>
      <c r="M270" s="47"/>
      <c r="N270" s="47"/>
      <c r="O270" s="46"/>
      <c r="P270" s="46"/>
      <c r="Q270" s="46"/>
      <c r="R270" s="46"/>
    </row>
    <row r="271" spans="11:18" ht="15.75">
      <c r="K271" s="46"/>
      <c r="L271" s="47"/>
      <c r="M271" s="47"/>
      <c r="N271" s="47"/>
      <c r="O271" s="46"/>
      <c r="P271" s="46"/>
      <c r="Q271" s="46"/>
      <c r="R271" s="46"/>
    </row>
    <row r="272" spans="11:18" ht="15.75">
      <c r="K272" s="46"/>
      <c r="L272" s="47"/>
      <c r="M272" s="47"/>
      <c r="N272" s="47"/>
      <c r="O272" s="46"/>
      <c r="P272" s="46"/>
      <c r="Q272" s="46"/>
      <c r="R272" s="46"/>
    </row>
    <row r="273" spans="11:18" ht="15.75">
      <c r="K273" s="46"/>
      <c r="L273" s="47"/>
      <c r="M273" s="47"/>
      <c r="N273" s="47"/>
      <c r="O273" s="46"/>
      <c r="P273" s="46"/>
      <c r="Q273" s="46"/>
      <c r="R273" s="46"/>
    </row>
    <row r="274" spans="11:18" ht="15.75">
      <c r="K274" s="46"/>
      <c r="L274" s="47"/>
      <c r="M274" s="47"/>
      <c r="N274" s="47"/>
      <c r="O274" s="46"/>
      <c r="P274" s="46"/>
      <c r="Q274" s="46"/>
      <c r="R274" s="46"/>
    </row>
    <row r="275" spans="11:18" ht="15.75">
      <c r="K275" s="46"/>
      <c r="L275" s="47"/>
      <c r="M275" s="47"/>
      <c r="N275" s="47"/>
      <c r="O275" s="46"/>
      <c r="P275" s="46"/>
      <c r="Q275" s="46"/>
      <c r="R275" s="46"/>
    </row>
    <row r="276" spans="11:18" ht="15.75">
      <c r="K276" s="46"/>
      <c r="L276" s="47"/>
      <c r="M276" s="47"/>
      <c r="N276" s="47"/>
      <c r="O276" s="46"/>
      <c r="P276" s="46"/>
      <c r="Q276" s="46"/>
      <c r="R276" s="46"/>
    </row>
    <row r="277" spans="11:18" ht="15.75">
      <c r="K277" s="46"/>
      <c r="L277" s="47"/>
      <c r="M277" s="47"/>
      <c r="N277" s="47"/>
      <c r="O277" s="46"/>
      <c r="P277" s="46"/>
      <c r="Q277" s="46"/>
      <c r="R277" s="46"/>
    </row>
    <row r="278" spans="11:18" ht="15.75">
      <c r="K278" s="46"/>
      <c r="L278" s="47"/>
      <c r="M278" s="47"/>
      <c r="N278" s="47"/>
      <c r="O278" s="46"/>
      <c r="P278" s="46"/>
      <c r="Q278" s="46"/>
      <c r="R278" s="46"/>
    </row>
    <row r="279" spans="11:18" ht="15.75">
      <c r="K279" s="46"/>
      <c r="L279" s="47"/>
      <c r="M279" s="47"/>
      <c r="N279" s="47"/>
      <c r="O279" s="46"/>
      <c r="P279" s="46"/>
      <c r="Q279" s="46"/>
      <c r="R279" s="46"/>
    </row>
    <row r="280" spans="11:18" ht="15.75">
      <c r="K280" s="46"/>
      <c r="L280" s="47"/>
      <c r="M280" s="47"/>
      <c r="N280" s="47"/>
      <c r="O280" s="46"/>
      <c r="P280" s="46"/>
      <c r="Q280" s="46"/>
      <c r="R280" s="46"/>
    </row>
    <row r="281" spans="11:18" ht="15.75">
      <c r="K281" s="46"/>
      <c r="L281" s="47"/>
      <c r="M281" s="47"/>
      <c r="N281" s="47"/>
      <c r="O281" s="46"/>
      <c r="P281" s="46"/>
      <c r="Q281" s="46"/>
      <c r="R281" s="46"/>
    </row>
    <row r="282" spans="11:18" ht="15.75">
      <c r="K282" s="46"/>
      <c r="L282" s="47"/>
      <c r="M282" s="47"/>
      <c r="N282" s="47"/>
      <c r="O282" s="46"/>
      <c r="P282" s="46"/>
      <c r="Q282" s="46"/>
      <c r="R282" s="46"/>
    </row>
    <row r="283" spans="11:18" ht="15.75">
      <c r="K283" s="46"/>
      <c r="L283" s="47"/>
      <c r="M283" s="47"/>
      <c r="N283" s="47"/>
      <c r="O283" s="46"/>
      <c r="P283" s="46"/>
      <c r="Q283" s="46"/>
      <c r="R283" s="46"/>
    </row>
    <row r="284" spans="11:18" ht="15.75">
      <c r="K284" s="46"/>
      <c r="L284" s="47"/>
      <c r="M284" s="47"/>
      <c r="N284" s="47"/>
      <c r="O284" s="46"/>
      <c r="P284" s="46"/>
      <c r="Q284" s="46"/>
      <c r="R284" s="46"/>
    </row>
    <row r="285" spans="11:18" ht="15.75">
      <c r="K285" s="46"/>
      <c r="L285" s="47"/>
      <c r="M285" s="47"/>
      <c r="N285" s="47"/>
      <c r="O285" s="46"/>
      <c r="P285" s="46"/>
      <c r="Q285" s="46"/>
      <c r="R285" s="46"/>
    </row>
    <row r="286" spans="11:18" ht="15.75">
      <c r="K286" s="46"/>
      <c r="L286" s="47"/>
      <c r="M286" s="47"/>
      <c r="N286" s="47"/>
      <c r="O286" s="46"/>
      <c r="P286" s="46"/>
      <c r="Q286" s="46"/>
      <c r="R286" s="46"/>
    </row>
    <row r="287" spans="11:18" ht="15.75">
      <c r="K287" s="46"/>
      <c r="L287" s="47"/>
      <c r="M287" s="47"/>
      <c r="N287" s="47"/>
      <c r="O287" s="46"/>
      <c r="P287" s="46"/>
      <c r="Q287" s="46"/>
      <c r="R287" s="46"/>
    </row>
    <row r="288" spans="11:18" ht="15.75">
      <c r="K288" s="46"/>
      <c r="L288" s="47"/>
      <c r="M288" s="47"/>
      <c r="N288" s="47"/>
      <c r="O288" s="46"/>
      <c r="P288" s="46"/>
      <c r="Q288" s="46"/>
      <c r="R288" s="46"/>
    </row>
    <row r="289" spans="11:18" ht="15.75">
      <c r="K289" s="46"/>
      <c r="L289" s="47"/>
      <c r="M289" s="47"/>
      <c r="N289" s="47"/>
      <c r="O289" s="46"/>
      <c r="P289" s="46"/>
      <c r="Q289" s="46"/>
      <c r="R289" s="46"/>
    </row>
    <row r="290" spans="11:18" ht="15.75">
      <c r="K290" s="46"/>
      <c r="L290" s="47"/>
      <c r="M290" s="47"/>
      <c r="N290" s="47"/>
      <c r="O290" s="46"/>
      <c r="P290" s="46"/>
      <c r="Q290" s="46"/>
      <c r="R290" s="46"/>
    </row>
    <row r="291" spans="11:18" ht="15.75">
      <c r="K291" s="46"/>
      <c r="L291" s="47"/>
      <c r="M291" s="47"/>
      <c r="N291" s="47"/>
      <c r="O291" s="46"/>
      <c r="P291" s="46"/>
      <c r="Q291" s="46"/>
      <c r="R291" s="46"/>
    </row>
    <row r="292" spans="11:18" ht="15.75">
      <c r="K292" s="46"/>
      <c r="L292" s="47"/>
      <c r="M292" s="47"/>
      <c r="N292" s="47"/>
      <c r="O292" s="46"/>
      <c r="P292" s="46"/>
      <c r="Q292" s="46"/>
      <c r="R292" s="46"/>
    </row>
    <row r="293" spans="11:18" ht="15.75">
      <c r="K293" s="46"/>
      <c r="L293" s="47"/>
      <c r="M293" s="47"/>
      <c r="N293" s="47"/>
      <c r="O293" s="46"/>
      <c r="P293" s="46"/>
      <c r="Q293" s="46"/>
      <c r="R293" s="46"/>
    </row>
    <row r="294" spans="11:18" ht="15.75">
      <c r="K294" s="46"/>
      <c r="L294" s="47"/>
      <c r="M294" s="47"/>
      <c r="N294" s="47"/>
      <c r="O294" s="46"/>
      <c r="P294" s="46"/>
      <c r="Q294" s="46"/>
      <c r="R294" s="46"/>
    </row>
    <row r="295" spans="11:18" ht="15.75">
      <c r="K295" s="46"/>
      <c r="L295" s="47"/>
      <c r="M295" s="47"/>
      <c r="N295" s="47"/>
      <c r="O295" s="46"/>
      <c r="P295" s="46"/>
      <c r="Q295" s="46"/>
      <c r="R295" s="46"/>
    </row>
    <row r="296" spans="11:18" ht="15.75">
      <c r="K296" s="46"/>
      <c r="L296" s="47"/>
      <c r="M296" s="47"/>
      <c r="N296" s="47"/>
      <c r="O296" s="46"/>
      <c r="P296" s="46"/>
      <c r="Q296" s="46"/>
      <c r="R296" s="46"/>
    </row>
    <row r="297" spans="11:18" ht="15.75">
      <c r="K297" s="46"/>
      <c r="L297" s="47"/>
      <c r="M297" s="47"/>
      <c r="N297" s="47"/>
      <c r="O297" s="46"/>
      <c r="P297" s="46"/>
      <c r="Q297" s="46"/>
      <c r="R297" s="46"/>
    </row>
    <row r="298" spans="11:18" ht="15.75">
      <c r="K298" s="46"/>
      <c r="L298" s="47"/>
      <c r="M298" s="47"/>
      <c r="N298" s="47"/>
      <c r="O298" s="46"/>
      <c r="P298" s="46"/>
      <c r="Q298" s="46"/>
      <c r="R298" s="46"/>
    </row>
    <row r="299" spans="11:18" ht="15.75">
      <c r="K299" s="46"/>
      <c r="L299" s="47"/>
      <c r="M299" s="47"/>
      <c r="N299" s="47"/>
      <c r="O299" s="46"/>
      <c r="P299" s="46"/>
      <c r="Q299" s="46"/>
      <c r="R299" s="46"/>
    </row>
    <row r="300" spans="11:18" ht="15.75">
      <c r="K300" s="46"/>
      <c r="L300" s="47"/>
      <c r="M300" s="47"/>
      <c r="N300" s="47"/>
      <c r="O300" s="46"/>
      <c r="P300" s="46"/>
      <c r="Q300" s="46"/>
      <c r="R300" s="46"/>
    </row>
    <row r="301" spans="11:18" ht="15.75">
      <c r="K301" s="46"/>
      <c r="L301" s="47"/>
      <c r="M301" s="47"/>
      <c r="N301" s="47"/>
      <c r="O301" s="46"/>
      <c r="P301" s="46"/>
      <c r="Q301" s="46"/>
      <c r="R301" s="46"/>
    </row>
    <row r="302" spans="11:18" ht="15.75">
      <c r="K302" s="46"/>
      <c r="L302" s="47"/>
      <c r="M302" s="47"/>
      <c r="N302" s="47"/>
      <c r="O302" s="46"/>
      <c r="P302" s="46"/>
      <c r="Q302" s="46"/>
      <c r="R302" s="46"/>
    </row>
    <row r="303" spans="11:18" ht="15.75">
      <c r="K303" s="46"/>
      <c r="L303" s="47"/>
      <c r="M303" s="47"/>
      <c r="N303" s="47"/>
      <c r="O303" s="46"/>
      <c r="P303" s="46"/>
      <c r="Q303" s="46"/>
      <c r="R303" s="46"/>
    </row>
    <row r="304" spans="11:18" ht="15.75">
      <c r="K304" s="46"/>
      <c r="L304" s="47"/>
      <c r="M304" s="47"/>
      <c r="N304" s="47"/>
      <c r="O304" s="46"/>
      <c r="P304" s="46"/>
      <c r="Q304" s="46"/>
      <c r="R304" s="46"/>
    </row>
    <row r="305" spans="11:18" ht="15.75">
      <c r="K305" s="46"/>
      <c r="L305" s="47"/>
      <c r="M305" s="47"/>
      <c r="N305" s="47"/>
      <c r="O305" s="46"/>
      <c r="P305" s="46"/>
      <c r="Q305" s="46"/>
      <c r="R305" s="46"/>
    </row>
    <row r="306" spans="11:18" ht="15.75">
      <c r="K306" s="46"/>
      <c r="L306" s="47"/>
      <c r="M306" s="47"/>
      <c r="N306" s="47"/>
      <c r="O306" s="46"/>
      <c r="P306" s="46"/>
      <c r="Q306" s="46"/>
      <c r="R306" s="46"/>
    </row>
    <row r="307" spans="11:18" ht="15.75">
      <c r="K307" s="46"/>
      <c r="L307" s="47"/>
      <c r="M307" s="47"/>
      <c r="N307" s="47"/>
      <c r="O307" s="46"/>
      <c r="P307" s="46"/>
      <c r="Q307" s="46"/>
      <c r="R307" s="46"/>
    </row>
    <row r="308" spans="11:18" ht="15.75">
      <c r="K308" s="46"/>
      <c r="L308" s="47"/>
      <c r="M308" s="47"/>
      <c r="N308" s="47"/>
      <c r="O308" s="46"/>
      <c r="P308" s="46"/>
      <c r="Q308" s="46"/>
      <c r="R308" s="46"/>
    </row>
    <row r="309" spans="11:18" ht="15.75">
      <c r="K309" s="46"/>
      <c r="L309" s="47"/>
      <c r="M309" s="47"/>
      <c r="N309" s="47"/>
      <c r="O309" s="46"/>
      <c r="P309" s="46"/>
      <c r="Q309" s="46"/>
      <c r="R309" s="46"/>
    </row>
    <row r="310" spans="11:18" ht="15.75">
      <c r="K310" s="46"/>
      <c r="L310" s="47"/>
      <c r="M310" s="47"/>
      <c r="N310" s="47"/>
      <c r="O310" s="46"/>
      <c r="P310" s="46"/>
      <c r="Q310" s="46"/>
      <c r="R310" s="46"/>
    </row>
    <row r="311" spans="11:18" ht="15.75">
      <c r="K311" s="46"/>
      <c r="L311" s="47"/>
      <c r="M311" s="47"/>
      <c r="N311" s="47"/>
      <c r="O311" s="46"/>
      <c r="P311" s="46"/>
      <c r="Q311" s="46"/>
      <c r="R311" s="46"/>
    </row>
    <row r="312" spans="11:18" ht="15.75">
      <c r="K312" s="46"/>
      <c r="L312" s="47"/>
      <c r="M312" s="47"/>
      <c r="N312" s="47"/>
      <c r="O312" s="46"/>
      <c r="P312" s="46"/>
      <c r="Q312" s="46"/>
      <c r="R312" s="46"/>
    </row>
    <row r="313" spans="11:18" ht="15.75">
      <c r="K313" s="46"/>
      <c r="L313" s="47"/>
      <c r="M313" s="47"/>
      <c r="N313" s="47"/>
      <c r="O313" s="46"/>
      <c r="P313" s="46"/>
      <c r="Q313" s="46"/>
      <c r="R313" s="46"/>
    </row>
    <row r="314" spans="11:18" ht="15.75">
      <c r="K314" s="46"/>
      <c r="L314" s="47"/>
      <c r="M314" s="47"/>
      <c r="N314" s="47"/>
      <c r="O314" s="46"/>
      <c r="P314" s="46"/>
      <c r="Q314" s="46"/>
      <c r="R314" s="46"/>
    </row>
    <row r="315" spans="11:18" ht="15.75">
      <c r="K315" s="46"/>
      <c r="L315" s="47"/>
      <c r="M315" s="47"/>
      <c r="N315" s="47"/>
      <c r="O315" s="46"/>
      <c r="P315" s="46"/>
      <c r="Q315" s="46"/>
      <c r="R315" s="46"/>
    </row>
    <row r="316" spans="11:18" ht="15.75">
      <c r="K316" s="46"/>
      <c r="L316" s="47"/>
      <c r="M316" s="47"/>
      <c r="N316" s="47"/>
      <c r="O316" s="46"/>
      <c r="P316" s="46"/>
      <c r="Q316" s="46"/>
      <c r="R316" s="46"/>
    </row>
    <row r="317" spans="11:18" ht="15.75">
      <c r="K317" s="46"/>
      <c r="L317" s="47"/>
      <c r="M317" s="47"/>
      <c r="N317" s="47"/>
      <c r="O317" s="46"/>
      <c r="P317" s="46"/>
      <c r="Q317" s="46"/>
      <c r="R317" s="46"/>
    </row>
    <row r="318" spans="11:18" ht="15.75">
      <c r="K318" s="46"/>
      <c r="L318" s="47"/>
      <c r="M318" s="47"/>
      <c r="N318" s="47"/>
      <c r="O318" s="46"/>
      <c r="P318" s="46"/>
      <c r="Q318" s="46"/>
      <c r="R318" s="46"/>
    </row>
    <row r="319" spans="11:18" ht="15.75">
      <c r="K319" s="46"/>
      <c r="L319" s="47"/>
      <c r="M319" s="47"/>
      <c r="N319" s="47"/>
      <c r="O319" s="46"/>
      <c r="P319" s="46"/>
      <c r="Q319" s="46"/>
      <c r="R319" s="46"/>
    </row>
    <row r="320" spans="11:18" ht="15.75">
      <c r="K320" s="46"/>
      <c r="L320" s="47"/>
      <c r="M320" s="47"/>
      <c r="N320" s="47"/>
      <c r="O320" s="46"/>
      <c r="P320" s="46"/>
      <c r="Q320" s="46"/>
      <c r="R320" s="46"/>
    </row>
    <row r="321" spans="11:18" ht="15.75">
      <c r="K321" s="46"/>
      <c r="L321" s="47"/>
      <c r="M321" s="47"/>
      <c r="N321" s="47"/>
      <c r="O321" s="46"/>
      <c r="P321" s="46"/>
      <c r="Q321" s="46"/>
      <c r="R321" s="46"/>
    </row>
    <row r="322" spans="11:18" ht="15.75">
      <c r="K322" s="46"/>
      <c r="L322" s="47"/>
      <c r="M322" s="47"/>
      <c r="N322" s="47"/>
      <c r="O322" s="46"/>
      <c r="P322" s="46"/>
      <c r="Q322" s="46"/>
      <c r="R322" s="46"/>
    </row>
    <row r="323" spans="11:18" ht="15.75">
      <c r="K323" s="46"/>
      <c r="L323" s="47"/>
      <c r="M323" s="47"/>
      <c r="N323" s="47"/>
      <c r="O323" s="46"/>
      <c r="P323" s="46"/>
      <c r="Q323" s="46"/>
      <c r="R323" s="46"/>
    </row>
    <row r="324" spans="11:18" ht="15.75">
      <c r="K324" s="46"/>
      <c r="L324" s="47"/>
      <c r="M324" s="47"/>
      <c r="N324" s="47"/>
      <c r="O324" s="46"/>
      <c r="P324" s="46"/>
      <c r="Q324" s="46"/>
      <c r="R324" s="46"/>
    </row>
    <row r="325" spans="11:18" ht="15.75">
      <c r="K325" s="46"/>
      <c r="L325" s="47"/>
      <c r="M325" s="47"/>
      <c r="N325" s="47"/>
      <c r="O325" s="46"/>
      <c r="P325" s="46"/>
      <c r="Q325" s="46"/>
      <c r="R325" s="46"/>
    </row>
    <row r="326" spans="11:18" ht="15.75">
      <c r="K326" s="46"/>
      <c r="L326" s="47"/>
      <c r="M326" s="47"/>
      <c r="N326" s="47"/>
      <c r="O326" s="46"/>
      <c r="P326" s="46"/>
      <c r="Q326" s="46"/>
      <c r="R326" s="46"/>
    </row>
    <row r="327" spans="11:18" ht="15.75">
      <c r="K327" s="46"/>
      <c r="L327" s="47"/>
      <c r="M327" s="47"/>
      <c r="N327" s="47"/>
      <c r="O327" s="46"/>
      <c r="P327" s="46"/>
      <c r="Q327" s="46"/>
      <c r="R327" s="46"/>
    </row>
    <row r="328" spans="11:18" ht="15.75">
      <c r="K328" s="46"/>
      <c r="L328" s="47"/>
      <c r="M328" s="47"/>
      <c r="N328" s="47"/>
      <c r="O328" s="46"/>
      <c r="P328" s="46"/>
      <c r="Q328" s="46"/>
      <c r="R328" s="46"/>
    </row>
    <row r="329" spans="11:18" ht="15.75">
      <c r="K329" s="46"/>
      <c r="L329" s="47"/>
      <c r="M329" s="47"/>
      <c r="N329" s="47"/>
      <c r="O329" s="46"/>
      <c r="P329" s="46"/>
      <c r="Q329" s="46"/>
      <c r="R329" s="46"/>
    </row>
    <row r="330" spans="11:18" ht="15.75">
      <c r="K330" s="46"/>
      <c r="L330" s="47"/>
      <c r="M330" s="47"/>
      <c r="N330" s="47"/>
      <c r="O330" s="46"/>
      <c r="P330" s="46"/>
      <c r="Q330" s="46"/>
      <c r="R330" s="46"/>
    </row>
    <row r="331" spans="11:18" ht="15.75">
      <c r="K331" s="46"/>
      <c r="L331" s="47"/>
      <c r="M331" s="47"/>
      <c r="N331" s="47"/>
      <c r="O331" s="46"/>
      <c r="P331" s="46"/>
      <c r="Q331" s="46"/>
      <c r="R331" s="46"/>
    </row>
    <row r="332" spans="11:18" ht="15.75">
      <c r="K332" s="46"/>
      <c r="L332" s="47"/>
      <c r="M332" s="47"/>
      <c r="N332" s="47"/>
      <c r="O332" s="46"/>
      <c r="P332" s="46"/>
      <c r="Q332" s="46"/>
      <c r="R332" s="46"/>
    </row>
    <row r="333" spans="11:18" ht="15.75">
      <c r="K333" s="46"/>
      <c r="L333" s="47"/>
      <c r="M333" s="47"/>
      <c r="N333" s="47"/>
      <c r="O333" s="46"/>
      <c r="P333" s="46"/>
      <c r="Q333" s="46"/>
      <c r="R333" s="46"/>
    </row>
    <row r="334" spans="11:18" ht="15.75">
      <c r="K334" s="46"/>
      <c r="L334" s="47"/>
      <c r="M334" s="47"/>
      <c r="N334" s="47"/>
      <c r="O334" s="46"/>
      <c r="P334" s="46"/>
      <c r="Q334" s="46"/>
      <c r="R334" s="46"/>
    </row>
    <row r="335" spans="11:18" ht="15.75">
      <c r="K335" s="46"/>
      <c r="L335" s="47"/>
      <c r="M335" s="47"/>
      <c r="N335" s="47"/>
      <c r="O335" s="46"/>
      <c r="P335" s="46"/>
      <c r="Q335" s="46"/>
      <c r="R335" s="46"/>
    </row>
    <row r="336" spans="11:18" ht="15.75">
      <c r="K336" s="46"/>
      <c r="L336" s="47"/>
      <c r="M336" s="47"/>
      <c r="N336" s="47"/>
      <c r="O336" s="46"/>
      <c r="P336" s="46"/>
      <c r="Q336" s="46"/>
      <c r="R336" s="46"/>
    </row>
    <row r="337" spans="11:18" ht="15.75">
      <c r="K337" s="46"/>
      <c r="L337" s="47"/>
      <c r="M337" s="47"/>
      <c r="N337" s="47"/>
      <c r="O337" s="46"/>
      <c r="P337" s="46"/>
      <c r="Q337" s="46"/>
      <c r="R337" s="46"/>
    </row>
    <row r="338" spans="11:18" ht="15.75">
      <c r="K338" s="46"/>
      <c r="L338" s="47"/>
      <c r="M338" s="47"/>
      <c r="N338" s="47"/>
      <c r="O338" s="46"/>
      <c r="P338" s="46"/>
      <c r="Q338" s="46"/>
      <c r="R338" s="46"/>
    </row>
    <row r="339" spans="11:18" ht="15.75">
      <c r="K339" s="46"/>
      <c r="L339" s="47"/>
      <c r="M339" s="47"/>
      <c r="N339" s="47"/>
      <c r="O339" s="46"/>
      <c r="P339" s="46"/>
      <c r="Q339" s="46"/>
      <c r="R339" s="46"/>
    </row>
    <row r="340" spans="11:18" ht="15.75">
      <c r="K340" s="46"/>
      <c r="L340" s="47"/>
      <c r="M340" s="47"/>
      <c r="N340" s="47"/>
      <c r="O340" s="46"/>
      <c r="P340" s="46"/>
      <c r="Q340" s="46"/>
      <c r="R340" s="46"/>
    </row>
    <row r="341" spans="11:18" ht="15.75">
      <c r="K341" s="46"/>
      <c r="L341" s="47"/>
      <c r="M341" s="47"/>
      <c r="N341" s="47"/>
      <c r="O341" s="46"/>
      <c r="P341" s="46"/>
      <c r="Q341" s="46"/>
      <c r="R341" s="46"/>
    </row>
    <row r="342" spans="11:18" ht="15.75">
      <c r="K342" s="46"/>
      <c r="L342" s="47"/>
      <c r="M342" s="47"/>
      <c r="N342" s="47"/>
      <c r="O342" s="46"/>
      <c r="P342" s="46"/>
      <c r="Q342" s="46"/>
      <c r="R342" s="46"/>
    </row>
    <row r="343" spans="11:18" ht="15.75">
      <c r="K343" s="46"/>
      <c r="L343" s="47"/>
      <c r="M343" s="47"/>
      <c r="N343" s="47"/>
      <c r="O343" s="46"/>
      <c r="P343" s="46"/>
      <c r="Q343" s="46"/>
      <c r="R343" s="46"/>
    </row>
    <row r="344" spans="11:18" ht="15.75">
      <c r="K344" s="46"/>
      <c r="L344" s="47"/>
      <c r="M344" s="47"/>
      <c r="N344" s="47"/>
      <c r="O344" s="46"/>
      <c r="P344" s="46"/>
      <c r="Q344" s="46"/>
      <c r="R344" s="46"/>
    </row>
    <row r="345" spans="11:18" ht="15.75">
      <c r="K345" s="46"/>
      <c r="L345" s="47"/>
      <c r="M345" s="47"/>
      <c r="N345" s="47"/>
      <c r="O345" s="46"/>
      <c r="P345" s="46"/>
      <c r="Q345" s="46"/>
      <c r="R345" s="46"/>
    </row>
    <row r="346" spans="11:18" ht="15.75">
      <c r="K346" s="46"/>
      <c r="L346" s="47"/>
      <c r="M346" s="47"/>
      <c r="N346" s="47"/>
      <c r="O346" s="46"/>
      <c r="P346" s="46"/>
      <c r="Q346" s="46"/>
      <c r="R346" s="46"/>
    </row>
    <row r="347" spans="11:18" ht="15.75">
      <c r="K347" s="46"/>
      <c r="L347" s="47"/>
      <c r="M347" s="47"/>
      <c r="N347" s="47"/>
      <c r="O347" s="46"/>
      <c r="P347" s="46"/>
      <c r="Q347" s="46"/>
      <c r="R347" s="46"/>
    </row>
    <row r="348" spans="11:18" ht="15.75">
      <c r="K348" s="46"/>
      <c r="L348" s="47"/>
      <c r="M348" s="47"/>
      <c r="N348" s="47"/>
      <c r="O348" s="46"/>
      <c r="P348" s="46"/>
      <c r="Q348" s="46"/>
      <c r="R348" s="46"/>
    </row>
    <row r="349" spans="11:18" ht="15.75">
      <c r="K349" s="46"/>
      <c r="L349" s="47"/>
      <c r="M349" s="47"/>
      <c r="N349" s="47"/>
      <c r="O349" s="46"/>
      <c r="P349" s="46"/>
      <c r="Q349" s="46"/>
      <c r="R349" s="46"/>
    </row>
    <row r="350" spans="11:18" ht="15.75">
      <c r="K350" s="46"/>
      <c r="L350" s="47"/>
      <c r="M350" s="47"/>
      <c r="N350" s="47"/>
      <c r="O350" s="46"/>
      <c r="P350" s="46"/>
      <c r="Q350" s="46"/>
      <c r="R350" s="46"/>
    </row>
    <row r="351" spans="11:18" ht="15.75">
      <c r="K351" s="46"/>
      <c r="L351" s="47"/>
      <c r="M351" s="47"/>
      <c r="N351" s="47"/>
      <c r="O351" s="46"/>
      <c r="P351" s="46"/>
      <c r="Q351" s="46"/>
      <c r="R351" s="46"/>
    </row>
    <row r="352" spans="11:18" ht="15.75">
      <c r="K352" s="46"/>
      <c r="L352" s="47"/>
      <c r="M352" s="47"/>
      <c r="N352" s="47"/>
      <c r="O352" s="46"/>
      <c r="P352" s="46"/>
      <c r="Q352" s="46"/>
      <c r="R352" s="46"/>
    </row>
    <row r="353" spans="11:18" ht="15.75">
      <c r="K353" s="46"/>
      <c r="L353" s="47"/>
      <c r="M353" s="47"/>
      <c r="N353" s="47"/>
      <c r="O353" s="46"/>
      <c r="P353" s="46"/>
      <c r="Q353" s="46"/>
      <c r="R353" s="46"/>
    </row>
    <row r="354" spans="11:18" ht="15.75">
      <c r="K354" s="46"/>
      <c r="L354" s="47"/>
      <c r="M354" s="47"/>
      <c r="N354" s="47"/>
      <c r="O354" s="46"/>
      <c r="P354" s="46"/>
      <c r="Q354" s="46"/>
      <c r="R354" s="46"/>
    </row>
    <row r="355" spans="11:18" ht="15.75">
      <c r="K355" s="46"/>
      <c r="L355" s="47"/>
      <c r="M355" s="47"/>
      <c r="N355" s="47"/>
      <c r="O355" s="46"/>
      <c r="P355" s="46"/>
      <c r="Q355" s="46"/>
      <c r="R355" s="46"/>
    </row>
    <row r="356" spans="11:18" ht="15.75">
      <c r="K356" s="46"/>
      <c r="L356" s="47"/>
      <c r="M356" s="47"/>
      <c r="N356" s="47"/>
      <c r="O356" s="46"/>
      <c r="P356" s="46"/>
      <c r="Q356" s="46"/>
      <c r="R356" s="46"/>
    </row>
    <row r="357" spans="11:18" ht="15.75">
      <c r="K357" s="46"/>
      <c r="L357" s="47"/>
      <c r="M357" s="47"/>
      <c r="N357" s="47"/>
      <c r="O357" s="46"/>
      <c r="P357" s="46"/>
      <c r="Q357" s="46"/>
      <c r="R357" s="46"/>
    </row>
    <row r="358" spans="11:18" ht="15.75">
      <c r="K358" s="46"/>
      <c r="L358" s="47"/>
      <c r="M358" s="47"/>
      <c r="N358" s="47"/>
      <c r="O358" s="46"/>
      <c r="P358" s="46"/>
      <c r="Q358" s="46"/>
      <c r="R358" s="46"/>
    </row>
    <row r="359" spans="11:18" ht="15.75">
      <c r="K359" s="46"/>
      <c r="L359" s="47"/>
      <c r="M359" s="47"/>
      <c r="N359" s="47"/>
      <c r="O359" s="46"/>
      <c r="P359" s="46"/>
      <c r="Q359" s="46"/>
      <c r="R359" s="46"/>
    </row>
    <row r="360" spans="11:18" ht="15.75">
      <c r="K360" s="46"/>
      <c r="L360" s="47"/>
      <c r="M360" s="47"/>
      <c r="N360" s="47"/>
      <c r="O360" s="46"/>
      <c r="P360" s="46"/>
      <c r="Q360" s="46"/>
      <c r="R360" s="46"/>
    </row>
    <row r="361" spans="11:18" ht="15.75">
      <c r="K361" s="46"/>
      <c r="L361" s="47"/>
      <c r="M361" s="47"/>
      <c r="N361" s="47"/>
      <c r="O361" s="46"/>
      <c r="P361" s="46"/>
      <c r="Q361" s="46"/>
      <c r="R361" s="46"/>
    </row>
    <row r="362" spans="11:18" ht="15.75">
      <c r="K362" s="46"/>
      <c r="L362" s="47"/>
      <c r="M362" s="47"/>
      <c r="N362" s="47"/>
      <c r="O362" s="46"/>
      <c r="P362" s="46"/>
      <c r="Q362" s="46"/>
      <c r="R362" s="46"/>
    </row>
    <row r="363" spans="11:18" ht="15.75">
      <c r="K363" s="46"/>
      <c r="L363" s="47"/>
      <c r="M363" s="47"/>
      <c r="N363" s="47"/>
      <c r="O363" s="46"/>
      <c r="P363" s="46"/>
      <c r="Q363" s="46"/>
      <c r="R363" s="46"/>
    </row>
    <row r="364" spans="11:18" ht="15.75">
      <c r="K364" s="46"/>
      <c r="L364" s="47"/>
      <c r="M364" s="47"/>
      <c r="N364" s="47"/>
      <c r="O364" s="46"/>
      <c r="P364" s="46"/>
      <c r="Q364" s="46"/>
      <c r="R364" s="46"/>
    </row>
    <row r="365" spans="11:18" ht="15.75">
      <c r="K365" s="46"/>
      <c r="L365" s="47"/>
      <c r="M365" s="47"/>
      <c r="N365" s="47"/>
      <c r="O365" s="46"/>
      <c r="P365" s="46"/>
      <c r="Q365" s="46"/>
      <c r="R365" s="46"/>
    </row>
    <row r="366" spans="11:18" ht="15.75">
      <c r="K366" s="46"/>
      <c r="L366" s="47"/>
      <c r="M366" s="47"/>
      <c r="N366" s="47"/>
      <c r="O366" s="46"/>
      <c r="P366" s="46"/>
      <c r="Q366" s="46"/>
      <c r="R366" s="46"/>
    </row>
    <row r="367" spans="11:18" ht="15.75">
      <c r="K367" s="46"/>
      <c r="L367" s="47"/>
      <c r="M367" s="47"/>
      <c r="N367" s="47"/>
      <c r="O367" s="46"/>
      <c r="P367" s="46"/>
      <c r="Q367" s="46"/>
      <c r="R367" s="46"/>
    </row>
    <row r="368" spans="11:18" ht="15.75">
      <c r="K368" s="46"/>
      <c r="L368" s="47"/>
      <c r="M368" s="47"/>
      <c r="N368" s="47"/>
      <c r="O368" s="46"/>
      <c r="P368" s="46"/>
      <c r="Q368" s="46"/>
      <c r="R368" s="46"/>
    </row>
    <row r="369" spans="11:18" ht="15.75">
      <c r="K369" s="46"/>
      <c r="L369" s="47"/>
      <c r="M369" s="47"/>
      <c r="N369" s="47"/>
      <c r="O369" s="46"/>
      <c r="P369" s="46"/>
      <c r="Q369" s="46"/>
      <c r="R369" s="46"/>
    </row>
    <row r="370" spans="11:18" ht="15.75">
      <c r="K370" s="46"/>
      <c r="L370" s="47"/>
      <c r="M370" s="47"/>
      <c r="N370" s="47"/>
      <c r="O370" s="46"/>
      <c r="P370" s="46"/>
      <c r="Q370" s="46"/>
      <c r="R370" s="46"/>
    </row>
    <row r="371" spans="11:18" ht="15.75">
      <c r="K371" s="46"/>
      <c r="L371" s="47"/>
      <c r="M371" s="47"/>
      <c r="N371" s="47"/>
      <c r="O371" s="46"/>
      <c r="P371" s="46"/>
      <c r="Q371" s="46"/>
      <c r="R371" s="46"/>
    </row>
    <row r="372" spans="11:18" ht="15.75">
      <c r="K372" s="46"/>
      <c r="L372" s="47"/>
      <c r="M372" s="47"/>
      <c r="N372" s="47"/>
      <c r="O372" s="46"/>
      <c r="P372" s="46"/>
      <c r="Q372" s="46"/>
      <c r="R372" s="46"/>
    </row>
    <row r="373" spans="11:18" ht="15.75">
      <c r="K373" s="46"/>
      <c r="L373" s="47"/>
      <c r="M373" s="47"/>
      <c r="N373" s="47"/>
      <c r="O373" s="46"/>
      <c r="P373" s="46"/>
      <c r="Q373" s="46"/>
      <c r="R373" s="46"/>
    </row>
    <row r="374" spans="11:18" ht="15.75">
      <c r="K374" s="46"/>
      <c r="L374" s="47"/>
      <c r="M374" s="47"/>
      <c r="N374" s="47"/>
      <c r="O374" s="46"/>
      <c r="P374" s="46"/>
      <c r="Q374" s="46"/>
      <c r="R374" s="46"/>
    </row>
    <row r="375" spans="11:18" ht="15.75">
      <c r="K375" s="46"/>
      <c r="L375" s="47"/>
      <c r="M375" s="47"/>
      <c r="N375" s="47"/>
      <c r="O375" s="46"/>
      <c r="P375" s="46"/>
      <c r="Q375" s="46"/>
      <c r="R375" s="46"/>
    </row>
    <row r="376" spans="11:18" ht="15.75">
      <c r="K376" s="46"/>
      <c r="L376" s="47"/>
      <c r="M376" s="47"/>
      <c r="N376" s="47"/>
      <c r="O376" s="46"/>
      <c r="P376" s="46"/>
      <c r="Q376" s="46"/>
      <c r="R376" s="46"/>
    </row>
    <row r="377" spans="11:18" ht="15.75">
      <c r="K377" s="46"/>
      <c r="L377" s="47"/>
      <c r="M377" s="47"/>
      <c r="N377" s="47"/>
      <c r="O377" s="46"/>
      <c r="P377" s="46"/>
      <c r="Q377" s="46"/>
      <c r="R377" s="46"/>
    </row>
    <row r="378" spans="11:18" ht="15.75">
      <c r="K378" s="46"/>
      <c r="L378" s="47"/>
      <c r="M378" s="47"/>
      <c r="N378" s="47"/>
      <c r="O378" s="46"/>
      <c r="P378" s="46"/>
      <c r="Q378" s="46"/>
      <c r="R378" s="46"/>
    </row>
    <row r="379" spans="11:18" ht="15.75">
      <c r="K379" s="46"/>
      <c r="L379" s="47"/>
      <c r="M379" s="47"/>
      <c r="N379" s="47"/>
      <c r="O379" s="46"/>
      <c r="P379" s="46"/>
      <c r="Q379" s="46"/>
      <c r="R379" s="46"/>
    </row>
    <row r="380" spans="11:18" ht="15.75">
      <c r="K380" s="46"/>
      <c r="L380" s="47"/>
      <c r="M380" s="47"/>
      <c r="N380" s="47"/>
      <c r="O380" s="46"/>
      <c r="P380" s="46"/>
      <c r="Q380" s="46"/>
      <c r="R380" s="46"/>
    </row>
    <row r="381" spans="11:18" ht="15.75">
      <c r="K381" s="46"/>
      <c r="L381" s="47"/>
      <c r="M381" s="47"/>
      <c r="N381" s="47"/>
      <c r="O381" s="46"/>
      <c r="P381" s="46"/>
      <c r="Q381" s="46"/>
      <c r="R381" s="46"/>
    </row>
    <row r="382" spans="11:18" ht="15.75">
      <c r="K382" s="46"/>
      <c r="L382" s="47"/>
      <c r="M382" s="47"/>
      <c r="N382" s="47"/>
      <c r="O382" s="46"/>
      <c r="P382" s="46"/>
      <c r="Q382" s="46"/>
      <c r="R382" s="46"/>
    </row>
    <row r="383" spans="11:18" ht="15.75">
      <c r="K383" s="46"/>
      <c r="L383" s="47"/>
      <c r="M383" s="47"/>
      <c r="N383" s="47"/>
      <c r="O383" s="46"/>
      <c r="P383" s="46"/>
      <c r="Q383" s="46"/>
      <c r="R383" s="46"/>
    </row>
    <row r="384" spans="11:18" ht="15.75">
      <c r="K384" s="46"/>
      <c r="L384" s="47"/>
      <c r="M384" s="47"/>
      <c r="N384" s="47"/>
      <c r="O384" s="46"/>
      <c r="P384" s="46"/>
      <c r="Q384" s="46"/>
      <c r="R384" s="46"/>
    </row>
    <row r="385" spans="11:18" ht="15.75">
      <c r="K385" s="46"/>
      <c r="L385" s="47"/>
      <c r="M385" s="47"/>
      <c r="N385" s="47"/>
      <c r="O385" s="46"/>
      <c r="P385" s="46"/>
      <c r="Q385" s="46"/>
      <c r="R385" s="46"/>
    </row>
    <row r="386" spans="11:18" ht="15.75">
      <c r="K386" s="46"/>
      <c r="L386" s="47"/>
      <c r="M386" s="47"/>
      <c r="N386" s="47"/>
      <c r="O386" s="46"/>
      <c r="P386" s="46"/>
      <c r="Q386" s="46"/>
      <c r="R386" s="46"/>
    </row>
    <row r="387" spans="11:18" ht="15.75">
      <c r="K387" s="46"/>
      <c r="L387" s="47"/>
      <c r="M387" s="47"/>
      <c r="N387" s="47"/>
      <c r="O387" s="46"/>
      <c r="P387" s="46"/>
      <c r="Q387" s="46"/>
      <c r="R387" s="46"/>
    </row>
    <row r="388" spans="11:18" ht="15.75">
      <c r="K388" s="46"/>
      <c r="L388" s="47"/>
      <c r="M388" s="47"/>
      <c r="N388" s="47"/>
      <c r="O388" s="46"/>
      <c r="P388" s="46"/>
      <c r="Q388" s="46"/>
      <c r="R388" s="46"/>
    </row>
    <row r="389" spans="11:18" ht="15.75">
      <c r="K389" s="46"/>
      <c r="L389" s="47"/>
      <c r="M389" s="47"/>
      <c r="N389" s="47"/>
      <c r="O389" s="46"/>
      <c r="P389" s="46"/>
      <c r="Q389" s="46"/>
      <c r="R389" s="46"/>
    </row>
    <row r="390" spans="11:18" ht="15.75">
      <c r="K390" s="46"/>
      <c r="L390" s="47"/>
      <c r="M390" s="47"/>
      <c r="N390" s="47"/>
      <c r="O390" s="46"/>
      <c r="P390" s="46"/>
      <c r="Q390" s="46"/>
      <c r="R390" s="46"/>
    </row>
    <row r="391" spans="11:18" ht="15.75">
      <c r="K391" s="46"/>
      <c r="L391" s="47"/>
      <c r="M391" s="47"/>
      <c r="N391" s="47"/>
      <c r="O391" s="46"/>
      <c r="P391" s="46"/>
      <c r="Q391" s="46"/>
      <c r="R391" s="46"/>
    </row>
    <row r="392" spans="11:18" ht="15.75">
      <c r="K392" s="46"/>
      <c r="L392" s="47"/>
      <c r="M392" s="47"/>
      <c r="N392" s="47"/>
      <c r="O392" s="46"/>
      <c r="P392" s="46"/>
      <c r="Q392" s="46"/>
      <c r="R392" s="46"/>
    </row>
    <row r="393" spans="11:18" ht="15.75">
      <c r="K393" s="46"/>
      <c r="L393" s="47"/>
      <c r="M393" s="47"/>
      <c r="N393" s="47"/>
      <c r="O393" s="46"/>
      <c r="P393" s="46"/>
      <c r="Q393" s="46"/>
      <c r="R393" s="46"/>
    </row>
    <row r="394" spans="11:18" ht="15.75">
      <c r="K394" s="46"/>
      <c r="L394" s="47"/>
      <c r="M394" s="47"/>
      <c r="N394" s="47"/>
      <c r="O394" s="46"/>
      <c r="P394" s="46"/>
      <c r="Q394" s="46"/>
      <c r="R394" s="46"/>
    </row>
    <row r="395" spans="11:18" ht="15.75">
      <c r="K395" s="46"/>
      <c r="L395" s="47"/>
      <c r="M395" s="47"/>
      <c r="N395" s="47"/>
      <c r="O395" s="46"/>
      <c r="P395" s="46"/>
      <c r="Q395" s="46"/>
      <c r="R395" s="46"/>
    </row>
    <row r="396" spans="11:18" ht="15.75">
      <c r="K396" s="46"/>
      <c r="L396" s="47"/>
      <c r="M396" s="47"/>
      <c r="N396" s="47"/>
      <c r="O396" s="46"/>
      <c r="P396" s="46"/>
      <c r="Q396" s="46"/>
      <c r="R396" s="46"/>
    </row>
    <row r="397" spans="11:18" ht="15.75">
      <c r="K397" s="46"/>
      <c r="L397" s="47"/>
      <c r="M397" s="47"/>
      <c r="N397" s="47"/>
      <c r="O397" s="46"/>
      <c r="P397" s="46"/>
      <c r="Q397" s="46"/>
      <c r="R397" s="46"/>
    </row>
    <row r="398" spans="11:18" ht="15.75">
      <c r="K398" s="46"/>
      <c r="L398" s="47"/>
      <c r="M398" s="47"/>
      <c r="N398" s="47"/>
      <c r="O398" s="46"/>
      <c r="P398" s="46"/>
      <c r="Q398" s="46"/>
      <c r="R398" s="46"/>
    </row>
    <row r="399" spans="11:18" ht="15.75">
      <c r="K399" s="46"/>
      <c r="L399" s="47"/>
      <c r="M399" s="47"/>
      <c r="N399" s="47"/>
      <c r="O399" s="46"/>
      <c r="P399" s="46"/>
      <c r="Q399" s="46"/>
      <c r="R399" s="46"/>
    </row>
    <row r="400" spans="11:18" ht="15.75">
      <c r="K400" s="46"/>
      <c r="L400" s="47"/>
      <c r="M400" s="47"/>
      <c r="N400" s="47"/>
      <c r="O400" s="46"/>
      <c r="P400" s="46"/>
      <c r="Q400" s="46"/>
      <c r="R400" s="46"/>
    </row>
    <row r="401" spans="11:18" ht="15.75">
      <c r="K401" s="46"/>
      <c r="L401" s="47"/>
      <c r="M401" s="47"/>
      <c r="N401" s="47"/>
      <c r="O401" s="46"/>
      <c r="P401" s="46"/>
      <c r="Q401" s="46"/>
      <c r="R401" s="46"/>
    </row>
    <row r="402" spans="11:18" ht="15.75">
      <c r="K402" s="46"/>
      <c r="L402" s="47"/>
      <c r="M402" s="47"/>
      <c r="N402" s="47"/>
      <c r="O402" s="46"/>
      <c r="P402" s="46"/>
      <c r="Q402" s="46"/>
      <c r="R402" s="46"/>
    </row>
    <row r="403" spans="11:18" ht="15.75">
      <c r="K403" s="46"/>
      <c r="L403" s="47"/>
      <c r="M403" s="47"/>
      <c r="N403" s="47"/>
      <c r="O403" s="46"/>
      <c r="P403" s="46"/>
      <c r="Q403" s="46"/>
      <c r="R403" s="46"/>
    </row>
    <row r="404" spans="11:18" ht="15.75">
      <c r="K404" s="46"/>
      <c r="L404" s="47"/>
      <c r="M404" s="47"/>
      <c r="N404" s="47"/>
      <c r="O404" s="46"/>
      <c r="P404" s="46"/>
      <c r="Q404" s="46"/>
      <c r="R404" s="46"/>
    </row>
    <row r="405" spans="11:18" ht="15.75">
      <c r="K405" s="46"/>
      <c r="L405" s="47"/>
      <c r="M405" s="47"/>
      <c r="N405" s="47"/>
      <c r="O405" s="46"/>
      <c r="P405" s="46"/>
      <c r="Q405" s="46"/>
      <c r="R405" s="46"/>
    </row>
    <row r="406" spans="11:18" ht="15.75">
      <c r="K406" s="46"/>
      <c r="L406" s="47"/>
      <c r="M406" s="47"/>
      <c r="N406" s="47"/>
      <c r="O406" s="46"/>
      <c r="P406" s="46"/>
      <c r="Q406" s="46"/>
      <c r="R406" s="46"/>
    </row>
    <row r="407" spans="11:18" ht="15.75">
      <c r="K407" s="46"/>
      <c r="L407" s="47"/>
      <c r="M407" s="47"/>
      <c r="N407" s="47"/>
      <c r="O407" s="46"/>
      <c r="P407" s="46"/>
      <c r="Q407" s="46"/>
      <c r="R407" s="46"/>
    </row>
    <row r="408" spans="11:18" ht="15.75">
      <c r="K408" s="46"/>
      <c r="L408" s="47"/>
      <c r="M408" s="47"/>
      <c r="N408" s="47"/>
      <c r="O408" s="46"/>
      <c r="P408" s="46"/>
      <c r="Q408" s="46"/>
      <c r="R408" s="46"/>
    </row>
    <row r="409" spans="11:18" ht="15.75">
      <c r="K409" s="46"/>
      <c r="L409" s="47"/>
      <c r="M409" s="47"/>
      <c r="N409" s="47"/>
      <c r="O409" s="46"/>
      <c r="P409" s="46"/>
      <c r="Q409" s="46"/>
      <c r="R409" s="46"/>
    </row>
    <row r="410" spans="11:18" ht="15.75">
      <c r="K410" s="46"/>
      <c r="L410" s="47"/>
      <c r="M410" s="47"/>
      <c r="N410" s="47"/>
      <c r="O410" s="46"/>
      <c r="P410" s="46"/>
      <c r="Q410" s="46"/>
      <c r="R410" s="46"/>
    </row>
    <row r="411" spans="11:18" ht="15.75">
      <c r="K411" s="46"/>
      <c r="L411" s="47"/>
      <c r="M411" s="47"/>
      <c r="N411" s="47"/>
      <c r="O411" s="46"/>
      <c r="P411" s="46"/>
      <c r="Q411" s="46"/>
      <c r="R411" s="46"/>
    </row>
    <row r="412" spans="11:18" ht="15.75">
      <c r="K412" s="46"/>
      <c r="L412" s="47"/>
      <c r="M412" s="47"/>
      <c r="N412" s="47"/>
      <c r="O412" s="46"/>
      <c r="P412" s="46"/>
      <c r="Q412" s="46"/>
      <c r="R412" s="46"/>
    </row>
    <row r="413" spans="11:18" ht="15.75">
      <c r="K413" s="46"/>
      <c r="L413" s="47"/>
      <c r="M413" s="47"/>
      <c r="N413" s="47"/>
      <c r="O413" s="46"/>
      <c r="P413" s="46"/>
      <c r="Q413" s="46"/>
      <c r="R413" s="46"/>
    </row>
    <row r="414" spans="11:18" ht="15.75">
      <c r="K414" s="46"/>
      <c r="L414" s="47"/>
      <c r="M414" s="47"/>
      <c r="N414" s="47"/>
      <c r="O414" s="46"/>
      <c r="P414" s="46"/>
      <c r="Q414" s="46"/>
      <c r="R414" s="46"/>
    </row>
    <row r="415" spans="11:18" ht="15.75">
      <c r="K415" s="46"/>
      <c r="L415" s="47"/>
      <c r="M415" s="47"/>
      <c r="N415" s="47"/>
      <c r="O415" s="46"/>
      <c r="P415" s="46"/>
      <c r="Q415" s="46"/>
      <c r="R415" s="46"/>
    </row>
    <row r="416" spans="11:18" ht="15.75">
      <c r="K416" s="46"/>
      <c r="L416" s="47"/>
      <c r="M416" s="47"/>
      <c r="N416" s="47"/>
      <c r="O416" s="46"/>
      <c r="P416" s="46"/>
      <c r="Q416" s="46"/>
      <c r="R416" s="46"/>
    </row>
    <row r="417" spans="11:18" ht="15.75">
      <c r="K417" s="46"/>
      <c r="L417" s="47"/>
      <c r="M417" s="47"/>
      <c r="N417" s="47"/>
      <c r="O417" s="46"/>
      <c r="P417" s="46"/>
      <c r="Q417" s="46"/>
      <c r="R417" s="46"/>
    </row>
    <row r="418" spans="11:18" ht="15.75">
      <c r="K418" s="46"/>
      <c r="L418" s="47"/>
      <c r="M418" s="47"/>
      <c r="N418" s="47"/>
      <c r="O418" s="46"/>
      <c r="P418" s="46"/>
      <c r="Q418" s="46"/>
      <c r="R418" s="46"/>
    </row>
    <row r="419" spans="11:18" ht="15.75">
      <c r="K419" s="46"/>
      <c r="L419" s="47"/>
      <c r="M419" s="47"/>
      <c r="N419" s="47"/>
      <c r="O419" s="46"/>
      <c r="P419" s="46"/>
      <c r="Q419" s="46"/>
      <c r="R419" s="46"/>
    </row>
    <row r="420" spans="11:18" ht="15.75">
      <c r="K420" s="46"/>
      <c r="L420" s="47"/>
      <c r="M420" s="47"/>
      <c r="N420" s="47"/>
      <c r="O420" s="46"/>
      <c r="P420" s="46"/>
      <c r="Q420" s="46"/>
      <c r="R420" s="46"/>
    </row>
    <row r="421" spans="11:18" ht="15.75">
      <c r="K421" s="46"/>
      <c r="L421" s="47"/>
      <c r="M421" s="47"/>
      <c r="N421" s="47"/>
      <c r="O421" s="46"/>
      <c r="P421" s="46"/>
      <c r="Q421" s="46"/>
      <c r="R421" s="46"/>
    </row>
    <row r="422" spans="11:18" ht="15.75">
      <c r="K422" s="46"/>
      <c r="L422" s="47"/>
      <c r="M422" s="47"/>
      <c r="N422" s="47"/>
      <c r="O422" s="46"/>
      <c r="P422" s="46"/>
      <c r="Q422" s="46"/>
      <c r="R422" s="46"/>
    </row>
    <row r="423" spans="11:18" ht="15.75">
      <c r="K423" s="46"/>
      <c r="L423" s="47"/>
      <c r="M423" s="47"/>
      <c r="N423" s="47"/>
      <c r="O423" s="46"/>
      <c r="P423" s="46"/>
      <c r="Q423" s="46"/>
      <c r="R423" s="46"/>
    </row>
    <row r="424" spans="11:18" ht="15.75">
      <c r="K424" s="46"/>
      <c r="L424" s="47"/>
      <c r="M424" s="47"/>
      <c r="N424" s="47"/>
      <c r="O424" s="46"/>
      <c r="P424" s="46"/>
      <c r="Q424" s="46"/>
      <c r="R424" s="46"/>
    </row>
    <row r="425" spans="11:18" ht="15.75">
      <c r="K425" s="46"/>
      <c r="L425" s="47"/>
      <c r="M425" s="47"/>
      <c r="N425" s="47"/>
      <c r="O425" s="46"/>
      <c r="P425" s="46"/>
      <c r="Q425" s="46"/>
      <c r="R425" s="46"/>
    </row>
    <row r="426" spans="11:18" ht="15.75">
      <c r="K426" s="46"/>
      <c r="L426" s="47"/>
      <c r="M426" s="47"/>
      <c r="N426" s="47"/>
      <c r="O426" s="46"/>
      <c r="P426" s="46"/>
      <c r="Q426" s="46"/>
      <c r="R426" s="46"/>
    </row>
    <row r="427" spans="11:18" ht="15.75">
      <c r="K427" s="46"/>
      <c r="L427" s="47"/>
      <c r="M427" s="47"/>
      <c r="N427" s="47"/>
      <c r="O427" s="46"/>
      <c r="P427" s="46"/>
      <c r="Q427" s="46"/>
      <c r="R427" s="46"/>
    </row>
    <row r="428" spans="11:18" ht="15.75">
      <c r="K428" s="46"/>
      <c r="L428" s="47"/>
      <c r="M428" s="47"/>
      <c r="N428" s="47"/>
      <c r="O428" s="46"/>
      <c r="P428" s="46"/>
      <c r="Q428" s="46"/>
      <c r="R428" s="46"/>
    </row>
    <row r="429" spans="11:18" ht="15.75">
      <c r="K429" s="46"/>
      <c r="L429" s="47"/>
      <c r="M429" s="47"/>
      <c r="N429" s="47"/>
      <c r="O429" s="46"/>
      <c r="P429" s="46"/>
      <c r="Q429" s="46"/>
      <c r="R429" s="46"/>
    </row>
    <row r="430" spans="11:18" ht="15.75">
      <c r="K430" s="46"/>
      <c r="L430" s="47"/>
      <c r="M430" s="47"/>
      <c r="N430" s="47"/>
      <c r="O430" s="46"/>
      <c r="P430" s="46"/>
      <c r="Q430" s="46"/>
      <c r="R430" s="46"/>
    </row>
    <row r="431" spans="11:18" ht="15.75">
      <c r="K431" s="46"/>
      <c r="L431" s="47"/>
      <c r="M431" s="47"/>
      <c r="N431" s="47"/>
      <c r="O431" s="46"/>
      <c r="P431" s="46"/>
      <c r="Q431" s="46"/>
      <c r="R431" s="46"/>
    </row>
    <row r="432" spans="11:18" ht="15.75">
      <c r="K432" s="46"/>
      <c r="L432" s="47"/>
      <c r="M432" s="47"/>
      <c r="N432" s="47"/>
      <c r="O432" s="46"/>
      <c r="P432" s="46"/>
      <c r="Q432" s="46"/>
      <c r="R432" s="46"/>
    </row>
    <row r="433" spans="11:18" ht="15.75">
      <c r="K433" s="46"/>
      <c r="L433" s="47"/>
      <c r="M433" s="47"/>
      <c r="N433" s="47"/>
      <c r="O433" s="46"/>
      <c r="P433" s="46"/>
      <c r="Q433" s="46"/>
      <c r="R433" s="46"/>
    </row>
    <row r="434" spans="11:18" ht="15.75">
      <c r="K434" s="46"/>
      <c r="L434" s="47"/>
      <c r="M434" s="47"/>
      <c r="N434" s="47"/>
      <c r="O434" s="46"/>
      <c r="P434" s="46"/>
      <c r="Q434" s="46"/>
      <c r="R434" s="46"/>
    </row>
    <row r="435" spans="11:18" ht="15.75">
      <c r="K435" s="46"/>
      <c r="L435" s="47"/>
      <c r="M435" s="47"/>
      <c r="N435" s="47"/>
      <c r="O435" s="46"/>
      <c r="P435" s="46"/>
      <c r="Q435" s="46"/>
      <c r="R435" s="46"/>
    </row>
    <row r="436" spans="11:18" ht="15.75">
      <c r="K436" s="46"/>
      <c r="L436" s="47"/>
      <c r="M436" s="47"/>
      <c r="N436" s="47"/>
      <c r="O436" s="46"/>
      <c r="P436" s="46"/>
      <c r="Q436" s="46"/>
      <c r="R436" s="46"/>
    </row>
    <row r="437" spans="11:18" ht="15.75">
      <c r="K437" s="46"/>
      <c r="L437" s="47"/>
      <c r="M437" s="47"/>
      <c r="N437" s="47"/>
      <c r="O437" s="46"/>
      <c r="P437" s="46"/>
      <c r="Q437" s="46"/>
      <c r="R437" s="46"/>
    </row>
    <row r="438" spans="11:18" ht="15.75">
      <c r="K438" s="46"/>
      <c r="L438" s="47"/>
      <c r="M438" s="47"/>
      <c r="N438" s="47"/>
      <c r="O438" s="46"/>
      <c r="P438" s="46"/>
      <c r="Q438" s="46"/>
      <c r="R438" s="46"/>
    </row>
    <row r="439" spans="11:18" ht="15.75">
      <c r="K439" s="46"/>
      <c r="L439" s="47"/>
      <c r="M439" s="47"/>
      <c r="N439" s="47"/>
      <c r="O439" s="46"/>
      <c r="P439" s="46"/>
      <c r="Q439" s="46"/>
      <c r="R439" s="46"/>
    </row>
    <row r="440" spans="11:18" ht="15.75">
      <c r="K440" s="46"/>
      <c r="L440" s="47"/>
      <c r="M440" s="47"/>
      <c r="N440" s="47"/>
      <c r="O440" s="46"/>
      <c r="P440" s="46"/>
      <c r="Q440" s="46"/>
      <c r="R440" s="46"/>
    </row>
    <row r="441" spans="11:18" ht="15.75">
      <c r="K441" s="46"/>
      <c r="L441" s="47"/>
      <c r="M441" s="47"/>
      <c r="N441" s="47"/>
      <c r="O441" s="46"/>
      <c r="P441" s="46"/>
      <c r="Q441" s="46"/>
      <c r="R441" s="46"/>
    </row>
    <row r="442" spans="11:18" ht="15.75">
      <c r="K442" s="46"/>
      <c r="L442" s="47"/>
      <c r="M442" s="47"/>
      <c r="N442" s="47"/>
      <c r="O442" s="46"/>
      <c r="P442" s="46"/>
      <c r="Q442" s="46"/>
      <c r="R442" s="46"/>
    </row>
    <row r="443" spans="11:18" ht="15.75">
      <c r="K443" s="46"/>
      <c r="L443" s="47"/>
      <c r="M443" s="47"/>
      <c r="N443" s="47"/>
      <c r="O443" s="46"/>
      <c r="P443" s="46"/>
      <c r="Q443" s="46"/>
      <c r="R443" s="46"/>
    </row>
    <row r="444" spans="11:18" ht="15.75">
      <c r="K444" s="46"/>
      <c r="L444" s="47"/>
      <c r="M444" s="47"/>
      <c r="N444" s="47"/>
      <c r="O444" s="46"/>
      <c r="P444" s="46"/>
      <c r="Q444" s="46"/>
      <c r="R444" s="46"/>
    </row>
    <row r="445" spans="11:18" ht="15.75">
      <c r="K445" s="46"/>
      <c r="L445" s="47"/>
      <c r="M445" s="47"/>
      <c r="N445" s="47"/>
      <c r="O445" s="46"/>
      <c r="P445" s="46"/>
      <c r="Q445" s="46"/>
      <c r="R445" s="46"/>
    </row>
    <row r="446" spans="11:18" ht="15.75">
      <c r="K446" s="46"/>
      <c r="L446" s="47"/>
      <c r="M446" s="47"/>
      <c r="N446" s="47"/>
      <c r="O446" s="46"/>
      <c r="P446" s="46"/>
      <c r="Q446" s="46"/>
      <c r="R446" s="46"/>
    </row>
    <row r="447" spans="11:18" ht="15.75">
      <c r="K447" s="46"/>
      <c r="L447" s="47"/>
      <c r="M447" s="47"/>
      <c r="N447" s="47"/>
      <c r="O447" s="46"/>
      <c r="P447" s="46"/>
      <c r="Q447" s="46"/>
      <c r="R447" s="46"/>
    </row>
    <row r="448" spans="11:18" ht="15.75">
      <c r="K448" s="46"/>
      <c r="L448" s="47"/>
      <c r="M448" s="47"/>
      <c r="N448" s="47"/>
      <c r="O448" s="46"/>
      <c r="P448" s="46"/>
      <c r="Q448" s="46"/>
      <c r="R448" s="46"/>
    </row>
    <row r="449" spans="11:18" ht="15.75">
      <c r="K449" s="46"/>
      <c r="L449" s="47"/>
      <c r="M449" s="47"/>
      <c r="N449" s="47"/>
      <c r="O449" s="46"/>
      <c r="P449" s="46"/>
      <c r="Q449" s="46"/>
      <c r="R449" s="46"/>
    </row>
    <row r="450" spans="11:18" ht="15.75">
      <c r="K450" s="46"/>
      <c r="L450" s="47"/>
      <c r="M450" s="47"/>
      <c r="N450" s="47"/>
      <c r="O450" s="46"/>
      <c r="P450" s="46"/>
      <c r="Q450" s="46"/>
      <c r="R450" s="46"/>
    </row>
    <row r="451" spans="11:18" ht="15.75">
      <c r="K451" s="46"/>
      <c r="L451" s="47"/>
      <c r="M451" s="47"/>
      <c r="N451" s="47"/>
      <c r="O451" s="46"/>
      <c r="P451" s="46"/>
      <c r="Q451" s="46"/>
      <c r="R451" s="46"/>
    </row>
    <row r="452" spans="11:18" ht="15.75">
      <c r="K452" s="46"/>
      <c r="L452" s="47"/>
      <c r="M452" s="47"/>
      <c r="N452" s="47"/>
      <c r="O452" s="46"/>
      <c r="P452" s="46"/>
      <c r="Q452" s="46"/>
      <c r="R452" s="46"/>
    </row>
    <row r="453" spans="11:18" ht="15.75">
      <c r="K453" s="46"/>
      <c r="L453" s="47"/>
      <c r="M453" s="47"/>
      <c r="N453" s="47"/>
      <c r="O453" s="46"/>
      <c r="P453" s="46"/>
      <c r="Q453" s="46"/>
      <c r="R453" s="46"/>
    </row>
    <row r="454" spans="11:18" ht="15.75">
      <c r="K454" s="46"/>
      <c r="L454" s="47"/>
      <c r="M454" s="47"/>
      <c r="N454" s="47"/>
      <c r="O454" s="46"/>
      <c r="P454" s="46"/>
      <c r="Q454" s="46"/>
      <c r="R454" s="46"/>
    </row>
    <row r="455" spans="11:18" ht="15.75">
      <c r="K455" s="46"/>
      <c r="L455" s="47"/>
      <c r="M455" s="47"/>
      <c r="N455" s="47"/>
      <c r="O455" s="46"/>
      <c r="P455" s="46"/>
      <c r="Q455" s="46"/>
      <c r="R455" s="46"/>
    </row>
    <row r="456" spans="11:18" ht="15.75">
      <c r="K456" s="46"/>
      <c r="L456" s="47"/>
      <c r="M456" s="47"/>
      <c r="N456" s="47"/>
      <c r="O456" s="46"/>
      <c r="P456" s="46"/>
      <c r="Q456" s="46"/>
      <c r="R456" s="46"/>
    </row>
    <row r="457" spans="11:18" ht="15.75">
      <c r="K457" s="46"/>
      <c r="L457" s="47"/>
      <c r="M457" s="47"/>
      <c r="N457" s="47"/>
      <c r="O457" s="46"/>
      <c r="P457" s="46"/>
      <c r="Q457" s="46"/>
      <c r="R457" s="46"/>
    </row>
    <row r="458" spans="11:18" ht="15.75">
      <c r="K458" s="46"/>
      <c r="L458" s="47"/>
      <c r="M458" s="47"/>
      <c r="N458" s="47"/>
      <c r="O458" s="46"/>
      <c r="P458" s="46"/>
      <c r="Q458" s="46"/>
      <c r="R458" s="46"/>
    </row>
    <row r="459" spans="11:18" ht="15.75">
      <c r="K459" s="46"/>
      <c r="L459" s="47"/>
      <c r="M459" s="47"/>
      <c r="N459" s="47"/>
      <c r="O459" s="46"/>
      <c r="P459" s="46"/>
      <c r="Q459" s="46"/>
      <c r="R459" s="46"/>
    </row>
    <row r="460" spans="11:18" ht="15.75">
      <c r="K460" s="46"/>
      <c r="L460" s="47"/>
      <c r="M460" s="47"/>
      <c r="N460" s="47"/>
      <c r="O460" s="46"/>
      <c r="P460" s="46"/>
      <c r="Q460" s="46"/>
      <c r="R460" s="46"/>
    </row>
    <row r="461" spans="11:18" ht="15.75">
      <c r="K461" s="46"/>
      <c r="L461" s="47"/>
      <c r="M461" s="47"/>
      <c r="N461" s="47"/>
      <c r="O461" s="46"/>
      <c r="P461" s="46"/>
      <c r="Q461" s="46"/>
      <c r="R461" s="46"/>
    </row>
    <row r="462" spans="11:18" ht="15.75">
      <c r="K462" s="46"/>
      <c r="L462" s="47"/>
      <c r="M462" s="47"/>
      <c r="N462" s="47"/>
      <c r="O462" s="46"/>
      <c r="P462" s="46"/>
      <c r="Q462" s="46"/>
      <c r="R462" s="46"/>
    </row>
    <row r="463" spans="11:18" ht="15.75">
      <c r="K463" s="46"/>
      <c r="L463" s="47"/>
      <c r="M463" s="47"/>
      <c r="N463" s="47"/>
      <c r="O463" s="46"/>
      <c r="P463" s="46"/>
      <c r="Q463" s="46"/>
      <c r="R463" s="46"/>
    </row>
    <row r="464" spans="11:18" ht="15.75">
      <c r="K464" s="46"/>
      <c r="L464" s="47"/>
      <c r="M464" s="47"/>
      <c r="N464" s="47"/>
      <c r="O464" s="46"/>
      <c r="P464" s="46"/>
      <c r="Q464" s="46"/>
      <c r="R464" s="46"/>
    </row>
    <row r="465" spans="11:18" ht="15.75">
      <c r="K465" s="46"/>
      <c r="L465" s="47"/>
      <c r="M465" s="47"/>
      <c r="N465" s="47"/>
      <c r="O465" s="46"/>
      <c r="P465" s="46"/>
      <c r="Q465" s="46"/>
      <c r="R465" s="46"/>
    </row>
    <row r="466" spans="11:18" ht="15.75">
      <c r="K466" s="46"/>
      <c r="L466" s="47"/>
      <c r="M466" s="47"/>
      <c r="N466" s="47"/>
      <c r="O466" s="46"/>
      <c r="P466" s="46"/>
      <c r="Q466" s="46"/>
      <c r="R466" s="46"/>
    </row>
    <row r="467" spans="11:18" ht="15.75">
      <c r="K467" s="46"/>
      <c r="L467" s="47"/>
      <c r="M467" s="47"/>
      <c r="N467" s="47"/>
      <c r="O467" s="46"/>
      <c r="P467" s="46"/>
      <c r="Q467" s="46"/>
      <c r="R467" s="46"/>
    </row>
    <row r="468" spans="11:18" ht="15.75">
      <c r="K468" s="46"/>
      <c r="L468" s="47"/>
      <c r="M468" s="47"/>
      <c r="N468" s="47"/>
      <c r="O468" s="46"/>
      <c r="P468" s="46"/>
      <c r="Q468" s="46"/>
      <c r="R468" s="46"/>
    </row>
    <row r="469" spans="11:18" ht="15.75">
      <c r="K469" s="46"/>
      <c r="L469" s="47"/>
      <c r="M469" s="47"/>
      <c r="N469" s="47"/>
      <c r="O469" s="46"/>
      <c r="P469" s="46"/>
      <c r="Q469" s="46"/>
      <c r="R469" s="46"/>
    </row>
    <row r="470" spans="11:18" ht="15.75">
      <c r="K470" s="46"/>
      <c r="L470" s="47"/>
      <c r="M470" s="47"/>
      <c r="N470" s="47"/>
      <c r="O470" s="46"/>
      <c r="P470" s="46"/>
      <c r="Q470" s="46"/>
      <c r="R470" s="46"/>
    </row>
    <row r="471" spans="11:18" ht="15.75">
      <c r="K471" s="46"/>
      <c r="L471" s="47"/>
      <c r="M471" s="47"/>
      <c r="N471" s="47"/>
      <c r="O471" s="46"/>
      <c r="P471" s="46"/>
      <c r="Q471" s="46"/>
      <c r="R471" s="46"/>
    </row>
    <row r="472" spans="11:18" ht="15.75">
      <c r="K472" s="46"/>
      <c r="L472" s="47"/>
      <c r="M472" s="47"/>
      <c r="N472" s="47"/>
      <c r="O472" s="46"/>
      <c r="P472" s="46"/>
      <c r="Q472" s="46"/>
      <c r="R472" s="46"/>
    </row>
    <row r="473" spans="11:18" ht="15.75">
      <c r="K473" s="46"/>
      <c r="L473" s="47"/>
      <c r="M473" s="47"/>
      <c r="N473" s="47"/>
      <c r="O473" s="46"/>
      <c r="P473" s="46"/>
      <c r="Q473" s="46"/>
      <c r="R473" s="46"/>
    </row>
    <row r="474" spans="11:18" ht="15.75">
      <c r="K474" s="46"/>
      <c r="L474" s="47"/>
      <c r="M474" s="47"/>
      <c r="N474" s="47"/>
      <c r="O474" s="46"/>
      <c r="P474" s="46"/>
      <c r="Q474" s="46"/>
      <c r="R474" s="46"/>
    </row>
    <row r="475" spans="11:18" ht="15.75">
      <c r="K475" s="46"/>
      <c r="L475" s="47"/>
      <c r="M475" s="47"/>
      <c r="N475" s="47"/>
      <c r="O475" s="46"/>
      <c r="P475" s="46"/>
      <c r="Q475" s="46"/>
      <c r="R475" s="46"/>
    </row>
    <row r="476" spans="11:18" ht="15.75">
      <c r="K476" s="46"/>
      <c r="L476" s="47"/>
      <c r="M476" s="47"/>
      <c r="N476" s="47"/>
      <c r="O476" s="46"/>
      <c r="P476" s="46"/>
      <c r="Q476" s="46"/>
      <c r="R476" s="46"/>
    </row>
    <row r="477" spans="11:18" ht="15.75">
      <c r="K477" s="46"/>
      <c r="L477" s="47"/>
      <c r="M477" s="47"/>
      <c r="N477" s="47"/>
      <c r="O477" s="46"/>
      <c r="P477" s="46"/>
      <c r="Q477" s="46"/>
      <c r="R477" s="46"/>
    </row>
    <row r="478" spans="11:18" ht="15.75">
      <c r="K478" s="46"/>
      <c r="L478" s="47"/>
      <c r="M478" s="47"/>
      <c r="N478" s="47"/>
      <c r="O478" s="46"/>
      <c r="P478" s="46"/>
      <c r="Q478" s="46"/>
      <c r="R478" s="46"/>
    </row>
    <row r="479" spans="11:18" ht="15.75">
      <c r="K479" s="46"/>
      <c r="L479" s="47"/>
      <c r="M479" s="47"/>
      <c r="N479" s="47"/>
      <c r="O479" s="46"/>
      <c r="P479" s="46"/>
      <c r="Q479" s="46"/>
      <c r="R479" s="46"/>
    </row>
    <row r="480" spans="11:18" ht="15.75">
      <c r="K480" s="46"/>
      <c r="L480" s="47"/>
      <c r="M480" s="47"/>
      <c r="N480" s="47"/>
      <c r="O480" s="46"/>
      <c r="P480" s="46"/>
      <c r="Q480" s="46"/>
      <c r="R480" s="46"/>
    </row>
    <row r="481" spans="11:18" ht="15.75">
      <c r="K481" s="46"/>
      <c r="L481" s="47"/>
      <c r="M481" s="47"/>
      <c r="N481" s="47"/>
      <c r="O481" s="46"/>
      <c r="P481" s="46"/>
      <c r="Q481" s="46"/>
      <c r="R481" s="46"/>
    </row>
    <row r="482" spans="11:18" ht="15.75">
      <c r="K482" s="46"/>
      <c r="L482" s="47"/>
      <c r="M482" s="47"/>
      <c r="N482" s="47"/>
      <c r="O482" s="46"/>
      <c r="P482" s="46"/>
      <c r="Q482" s="46"/>
      <c r="R482" s="46"/>
    </row>
    <row r="483" spans="11:18" ht="15.75">
      <c r="K483" s="46"/>
      <c r="L483" s="47"/>
      <c r="M483" s="47"/>
      <c r="N483" s="47"/>
      <c r="O483" s="46"/>
      <c r="P483" s="46"/>
      <c r="Q483" s="46"/>
      <c r="R483" s="46"/>
    </row>
    <row r="484" spans="11:18" ht="15.75">
      <c r="K484" s="46"/>
      <c r="L484" s="47"/>
      <c r="M484" s="47"/>
      <c r="N484" s="47"/>
      <c r="O484" s="46"/>
      <c r="P484" s="46"/>
      <c r="Q484" s="46"/>
      <c r="R484" s="46"/>
    </row>
    <row r="485" spans="11:18" ht="15.75">
      <c r="K485" s="46"/>
      <c r="L485" s="47"/>
      <c r="M485" s="47"/>
      <c r="N485" s="47"/>
      <c r="O485" s="46"/>
      <c r="P485" s="46"/>
      <c r="Q485" s="46"/>
      <c r="R485" s="46"/>
    </row>
    <row r="486" spans="11:18" ht="15.75">
      <c r="K486" s="46"/>
      <c r="L486" s="47"/>
      <c r="M486" s="47"/>
      <c r="N486" s="47"/>
      <c r="O486" s="46"/>
      <c r="P486" s="46"/>
      <c r="Q486" s="46"/>
      <c r="R486" s="46"/>
    </row>
    <row r="487" spans="11:18" ht="15.75">
      <c r="K487" s="46"/>
      <c r="L487" s="47"/>
      <c r="M487" s="47"/>
      <c r="N487" s="47"/>
      <c r="O487" s="46"/>
      <c r="P487" s="46"/>
      <c r="Q487" s="46"/>
      <c r="R487" s="46"/>
    </row>
    <row r="488" spans="11:18" ht="15.75">
      <c r="K488" s="46"/>
      <c r="L488" s="47"/>
      <c r="M488" s="47"/>
      <c r="N488" s="47"/>
      <c r="O488" s="46"/>
      <c r="P488" s="46"/>
      <c r="Q488" s="46"/>
      <c r="R488" s="46"/>
    </row>
    <row r="489" spans="11:18" ht="15.75">
      <c r="K489" s="46"/>
      <c r="L489" s="47"/>
      <c r="M489" s="47"/>
      <c r="N489" s="47"/>
      <c r="O489" s="46"/>
      <c r="P489" s="46"/>
      <c r="Q489" s="46"/>
      <c r="R489" s="46"/>
    </row>
    <row r="490" spans="11:18" ht="15.75">
      <c r="K490" s="46"/>
      <c r="L490" s="47"/>
      <c r="M490" s="47"/>
      <c r="N490" s="47"/>
      <c r="O490" s="46"/>
      <c r="P490" s="46"/>
      <c r="Q490" s="46"/>
      <c r="R490" s="46"/>
    </row>
    <row r="491" spans="11:18" ht="15.75">
      <c r="K491" s="46"/>
      <c r="L491" s="47"/>
      <c r="M491" s="47"/>
      <c r="N491" s="47"/>
      <c r="O491" s="46"/>
      <c r="P491" s="46"/>
      <c r="Q491" s="46"/>
      <c r="R491" s="46"/>
    </row>
    <row r="492" spans="11:18" ht="15.75">
      <c r="K492" s="46"/>
      <c r="L492" s="47"/>
      <c r="M492" s="47"/>
      <c r="N492" s="47"/>
      <c r="O492" s="46"/>
      <c r="P492" s="46"/>
      <c r="Q492" s="46"/>
      <c r="R492" s="46"/>
    </row>
    <row r="493" spans="11:18" ht="15.75">
      <c r="K493" s="46"/>
      <c r="L493" s="47"/>
      <c r="M493" s="47"/>
      <c r="N493" s="47"/>
      <c r="O493" s="46"/>
      <c r="P493" s="46"/>
      <c r="Q493" s="46"/>
      <c r="R493" s="46"/>
    </row>
    <row r="494" spans="11:18" ht="15.75">
      <c r="K494" s="46"/>
      <c r="L494" s="47"/>
      <c r="M494" s="47"/>
      <c r="N494" s="47"/>
      <c r="O494" s="46"/>
      <c r="P494" s="46"/>
      <c r="Q494" s="46"/>
      <c r="R494" s="46"/>
    </row>
    <row r="495" spans="11:18" ht="15.75">
      <c r="K495" s="46"/>
      <c r="L495" s="47"/>
      <c r="M495" s="47"/>
      <c r="N495" s="47"/>
      <c r="O495" s="46"/>
      <c r="P495" s="46"/>
      <c r="Q495" s="46"/>
      <c r="R495" s="46"/>
    </row>
    <row r="496" spans="11:18" ht="15.75">
      <c r="K496" s="46"/>
      <c r="L496" s="47"/>
      <c r="M496" s="47"/>
      <c r="N496" s="47"/>
      <c r="O496" s="46"/>
      <c r="P496" s="46"/>
      <c r="Q496" s="46"/>
      <c r="R496" s="46"/>
    </row>
    <row r="497" spans="11:18" ht="15.75">
      <c r="K497" s="46"/>
      <c r="L497" s="47"/>
      <c r="M497" s="47"/>
      <c r="N497" s="47"/>
      <c r="O497" s="46"/>
      <c r="P497" s="46"/>
      <c r="Q497" s="46"/>
      <c r="R497" s="46"/>
    </row>
    <row r="498" spans="11:18" ht="15.75">
      <c r="K498" s="46"/>
      <c r="L498" s="47"/>
      <c r="M498" s="47"/>
      <c r="N498" s="47"/>
      <c r="O498" s="46"/>
      <c r="P498" s="46"/>
      <c r="Q498" s="46"/>
      <c r="R498" s="46"/>
    </row>
    <row r="499" spans="11:18" ht="15.75">
      <c r="K499" s="46"/>
      <c r="L499" s="47"/>
      <c r="M499" s="47"/>
      <c r="N499" s="47"/>
      <c r="O499" s="46"/>
      <c r="P499" s="46"/>
      <c r="Q499" s="46"/>
      <c r="R499" s="46"/>
    </row>
    <row r="500" spans="11:18" ht="15.75">
      <c r="K500" s="46"/>
      <c r="L500" s="47"/>
      <c r="M500" s="47"/>
      <c r="N500" s="47"/>
      <c r="O500" s="46"/>
      <c r="P500" s="46"/>
      <c r="Q500" s="46"/>
      <c r="R500" s="46"/>
    </row>
    <row r="501" spans="11:18" ht="15.75">
      <c r="K501" s="46"/>
      <c r="L501" s="47"/>
      <c r="M501" s="47"/>
      <c r="N501" s="47"/>
      <c r="O501" s="46"/>
      <c r="P501" s="46"/>
      <c r="Q501" s="46"/>
      <c r="R501" s="46"/>
    </row>
    <row r="502" spans="11:18" ht="15.75">
      <c r="K502" s="46"/>
      <c r="L502" s="47"/>
      <c r="M502" s="47"/>
      <c r="N502" s="47"/>
      <c r="O502" s="46"/>
      <c r="P502" s="46"/>
      <c r="Q502" s="46"/>
      <c r="R502" s="46"/>
    </row>
    <row r="503" spans="11:18" ht="15.75">
      <c r="K503" s="46"/>
      <c r="L503" s="47"/>
      <c r="M503" s="47"/>
      <c r="N503" s="47"/>
      <c r="O503" s="46"/>
      <c r="P503" s="46"/>
      <c r="Q503" s="46"/>
      <c r="R503" s="46"/>
    </row>
    <row r="504" spans="11:18" ht="15.75">
      <c r="K504" s="46"/>
      <c r="L504" s="47"/>
      <c r="M504" s="47"/>
      <c r="N504" s="47"/>
      <c r="O504" s="46"/>
      <c r="P504" s="46"/>
      <c r="Q504" s="46"/>
      <c r="R504" s="46"/>
    </row>
    <row r="505" spans="11:18" ht="15.75">
      <c r="K505" s="46"/>
      <c r="L505" s="47"/>
      <c r="M505" s="47"/>
      <c r="N505" s="47"/>
      <c r="O505" s="46"/>
      <c r="P505" s="46"/>
      <c r="Q505" s="46"/>
      <c r="R505" s="46"/>
    </row>
    <row r="506" spans="11:18" ht="15.75">
      <c r="K506" s="46"/>
      <c r="L506" s="47"/>
      <c r="M506" s="47"/>
      <c r="N506" s="47"/>
      <c r="O506" s="46"/>
      <c r="P506" s="46"/>
      <c r="Q506" s="46"/>
      <c r="R506" s="46"/>
    </row>
    <row r="507" spans="11:18" ht="15.75">
      <c r="K507" s="46"/>
      <c r="L507" s="47"/>
      <c r="M507" s="47"/>
      <c r="N507" s="47"/>
      <c r="O507" s="46"/>
      <c r="P507" s="46"/>
      <c r="Q507" s="46"/>
      <c r="R507" s="46"/>
    </row>
    <row r="508" spans="11:18" ht="15.75">
      <c r="K508" s="46"/>
      <c r="L508" s="47"/>
      <c r="M508" s="47"/>
      <c r="N508" s="47"/>
      <c r="O508" s="46"/>
      <c r="P508" s="46"/>
      <c r="Q508" s="46"/>
      <c r="R508" s="46"/>
    </row>
    <row r="509" spans="11:18" ht="15.75">
      <c r="K509" s="46"/>
      <c r="L509" s="47"/>
      <c r="M509" s="47"/>
      <c r="N509" s="47"/>
      <c r="O509" s="46"/>
      <c r="P509" s="46"/>
      <c r="Q509" s="46"/>
      <c r="R509" s="46"/>
    </row>
    <row r="510" spans="11:18" ht="15.75">
      <c r="K510" s="46"/>
      <c r="L510" s="47"/>
      <c r="M510" s="47"/>
      <c r="N510" s="47"/>
      <c r="O510" s="46"/>
      <c r="P510" s="46"/>
      <c r="Q510" s="46"/>
      <c r="R510" s="46"/>
    </row>
    <row r="511" spans="11:18" ht="15.75">
      <c r="K511" s="46"/>
      <c r="L511" s="47"/>
      <c r="M511" s="47"/>
      <c r="N511" s="47"/>
      <c r="O511" s="46"/>
      <c r="P511" s="46"/>
      <c r="Q511" s="46"/>
      <c r="R511" s="46"/>
    </row>
    <row r="512" spans="11:18" ht="15.75">
      <c r="K512" s="46"/>
      <c r="L512" s="47"/>
      <c r="M512" s="47"/>
      <c r="N512" s="47"/>
      <c r="O512" s="46"/>
      <c r="P512" s="46"/>
      <c r="Q512" s="46"/>
      <c r="R512" s="46"/>
    </row>
    <row r="513" spans="11:18" ht="15.75">
      <c r="K513" s="46"/>
      <c r="L513" s="47"/>
      <c r="M513" s="47"/>
      <c r="N513" s="47"/>
      <c r="O513" s="46"/>
      <c r="P513" s="46"/>
      <c r="Q513" s="46"/>
      <c r="R513" s="46"/>
    </row>
  </sheetData>
  <sheetProtection password="CC7C" sheet="1" objects="1" scenarios="1" formatColumns="0" formatRows="0" autoFilter="0"/>
  <mergeCells count="15">
    <mergeCell ref="K39:L39"/>
    <mergeCell ref="K47:P47"/>
    <mergeCell ref="K48:P48"/>
    <mergeCell ref="R42:R44"/>
    <mergeCell ref="R40:R41"/>
    <mergeCell ref="R12:R13"/>
    <mergeCell ref="R6:R9"/>
    <mergeCell ref="K10:R10"/>
    <mergeCell ref="Q12:Q13"/>
    <mergeCell ref="P12:P13"/>
    <mergeCell ref="L12:L13"/>
    <mergeCell ref="K12:K13"/>
    <mergeCell ref="M12:M13"/>
    <mergeCell ref="N12:N13"/>
    <mergeCell ref="O12:O13"/>
  </mergeCells>
  <conditionalFormatting sqref="R29 R38">
    <cfRule type="expression" priority="297" dxfId="32" stopIfTrue="1">
      <formula>AND($P29&gt;0,$R29="")</formula>
    </cfRule>
  </conditionalFormatting>
  <conditionalFormatting sqref="M3:R3 M27:R27 M23:R23 M19:R19 M21:R21 M25:R25 M33:R33">
    <cfRule type="expression" priority="270" dxfId="5" stopIfTrue="1">
      <formula>AND($L3&lt;&gt;"",M3="")</formula>
    </cfRule>
  </conditionalFormatting>
  <conditionalFormatting sqref="L3 L27 L23 L19 L21 L25 L33">
    <cfRule type="expression" priority="246" dxfId="5">
      <formula>AND($D3=1,$L3="")</formula>
    </cfRule>
  </conditionalFormatting>
  <conditionalFormatting sqref="M3 M27 M23 M19 M21 M25 M33">
    <cfRule type="expression" priority="210" dxfId="14">
      <formula>$AI3&lt;&gt;0</formula>
    </cfRule>
  </conditionalFormatting>
  <conditionalFormatting sqref="P29:Q29">
    <cfRule type="expression" priority="313" dxfId="14" stopIfTrue="1">
      <formula>$Q$29&gt;5</formula>
    </cfRule>
  </conditionalFormatting>
  <conditionalFormatting sqref="P38:Q38">
    <cfRule type="expression" priority="312" dxfId="14" stopIfTrue="1">
      <formula>$Q$38&gt;10</formula>
    </cfRule>
  </conditionalFormatting>
  <conditionalFormatting sqref="P44">
    <cfRule type="expression" priority="289" dxfId="32" stopIfTrue="1">
      <formula>$P$44=""</formula>
    </cfRule>
  </conditionalFormatting>
  <conditionalFormatting sqref="P43">
    <cfRule type="expression" priority="286" dxfId="14" stopIfTrue="1">
      <formula>AND($P$39&gt;0,$O$43&lt;10)</formula>
    </cfRule>
  </conditionalFormatting>
  <conditionalFormatting sqref="P30:Q30">
    <cfRule type="expression" priority="248" dxfId="14" stopIfTrue="1">
      <formula>$Q$30&gt;10</formula>
    </cfRule>
  </conditionalFormatting>
  <conditionalFormatting sqref="O43">
    <cfRule type="expression" priority="81" dxfId="5">
      <formula>$O$43=""</formula>
    </cfRule>
  </conditionalFormatting>
  <conditionalFormatting sqref="R42:R44">
    <cfRule type="expression" priority="433" dxfId="27" stopIfTrue="1">
      <formula>AND($P$44&gt;0,$R$42="")</formula>
    </cfRule>
  </conditionalFormatting>
  <conditionalFormatting sqref="R40:R41">
    <cfRule type="expression" priority="434" dxfId="27" stopIfTrue="1">
      <formula>AND($P$43&gt;0,OR($R$40="",$R$40="[nuosavų lėšų įnašo detalizavimas]"))</formula>
    </cfRule>
  </conditionalFormatting>
  <conditionalFormatting sqref="K11:R11">
    <cfRule type="expression" priority="233" dxfId="14">
      <formula>$K$11&lt;&gt;""</formula>
    </cfRule>
  </conditionalFormatting>
  <conditionalFormatting sqref="M35:R35">
    <cfRule type="expression" priority="59" dxfId="5" stopIfTrue="1">
      <formula>AND($L35&lt;&gt;"",M35="")</formula>
    </cfRule>
  </conditionalFormatting>
  <conditionalFormatting sqref="L35">
    <cfRule type="expression" priority="58" dxfId="5">
      <formula>AND($D35=1,$L35="")</formula>
    </cfRule>
  </conditionalFormatting>
  <conditionalFormatting sqref="M35">
    <cfRule type="expression" priority="57" dxfId="14">
      <formula>$AI35&lt;&gt;0</formula>
    </cfRule>
  </conditionalFormatting>
  <conditionalFormatting sqref="M37:R37">
    <cfRule type="expression" priority="56" dxfId="5" stopIfTrue="1">
      <formula>AND($L37&lt;&gt;"",M37="")</formula>
    </cfRule>
  </conditionalFormatting>
  <conditionalFormatting sqref="L37">
    <cfRule type="expression" priority="55" dxfId="5">
      <formula>AND($D37=1,$L37="")</formula>
    </cfRule>
  </conditionalFormatting>
  <conditionalFormatting sqref="M37">
    <cfRule type="expression" priority="54" dxfId="14">
      <formula>$AI37&lt;&gt;0</formula>
    </cfRule>
  </conditionalFormatting>
  <conditionalFormatting sqref="K47">
    <cfRule type="expression" priority="53" dxfId="5" stopIfTrue="1">
      <formula>$K$47=""</formula>
    </cfRule>
  </conditionalFormatting>
  <conditionalFormatting sqref="R47">
    <cfRule type="expression" priority="52" dxfId="5" stopIfTrue="1">
      <formula>$R$47=""</formula>
    </cfRule>
  </conditionalFormatting>
  <conditionalFormatting sqref="M17:R17">
    <cfRule type="expression" priority="3" dxfId="5" stopIfTrue="1">
      <formula>AND($L17&lt;&gt;"",M17="")</formula>
    </cfRule>
  </conditionalFormatting>
  <conditionalFormatting sqref="L17">
    <cfRule type="expression" priority="2" dxfId="5">
      <formula>AND($D17=1,$L17="")</formula>
    </cfRule>
  </conditionalFormatting>
  <conditionalFormatting sqref="M17">
    <cfRule type="expression" priority="1" dxfId="14">
      <formula>$AI17&lt;&gt;0</formula>
    </cfRule>
  </conditionalFormatting>
  <conditionalFormatting sqref="P28:Q28">
    <cfRule type="expression" priority="440" dxfId="14" stopIfTrue="1">
      <formula>AND($P$28&gt;0,$P$29&gt;0)</formula>
    </cfRule>
  </conditionalFormatting>
  <dataValidations count="4">
    <dataValidation type="whole" allowBlank="1" showInputMessage="1" showErrorMessage="1" errorTitle="Klaida!" error="Nuosavų lėšų įnašas turi būti ne mažesnis nei 10 procentų ir ne didesnis nei 99 procentai." sqref="O43">
      <formula1>10</formula1>
      <formula2>99</formula2>
    </dataValidation>
    <dataValidation type="textLength" operator="greaterThanOrEqual" allowBlank="1" showInputMessage="1" showErrorMessage="1" errorTitle="Klaida!" error="Per trumpas pagrindimo tekstas." sqref="R33 R3 R19 R23 R25 R27 R37 R21 R35 R17">
      <formula1>10</formula1>
    </dataValidation>
    <dataValidation type="textLength" operator="greaterThanOrEqual" allowBlank="1" showInputMessage="1" showErrorMessage="1" errorTitle="Klaida!" error="Per trumpas išlaidų pavadinimas." sqref="L33 L3 L19 L23 L25 L27 L37 L21 L35 L17">
      <formula1>5</formula1>
    </dataValidation>
    <dataValidation type="decimal" allowBlank="1" showInputMessage="1" showErrorMessage="1" errorTitle="Klaida!" error="Įvesta neteisinga suma." sqref="N33:O33 N3:O3 N19:O19 N23:O23 N25:O25 N27:O27 N37:O37 N21:O21 N35:O35 N17:O17">
      <formula1>0.1</formula1>
      <formula2>300000</formula2>
    </dataValidation>
  </dataValidations>
  <printOptions horizontalCentered="1"/>
  <pageMargins left="0.3937007874015748" right="0.3937007874015748" top="0.7874015748031497" bottom="0.3937007874015748" header="0.3937007874015748" footer="0.1968503937007874"/>
  <pageSetup horizontalDpi="600" verticalDpi="6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EX135"/>
  <sheetViews>
    <sheetView zoomScalePageLayoutView="0" workbookViewId="0" topLeftCell="A1">
      <pane xSplit="7" ySplit="11" topLeftCell="H12" activePane="bottomRight" state="frozen"/>
      <selection pane="topLeft" activeCell="G6" sqref="G6"/>
      <selection pane="topRight" activeCell="H6" sqref="H6"/>
      <selection pane="bottomLeft" activeCell="G12" sqref="G12"/>
      <selection pane="bottomRight" activeCell="BE136" sqref="BE136"/>
    </sheetView>
  </sheetViews>
  <sheetFormatPr defaultColWidth="9.140625" defaultRowHeight="12.75"/>
  <cols>
    <col min="1" max="1" width="13.00390625" style="12" hidden="1" customWidth="1"/>
    <col min="2" max="2" width="5.8515625" style="12" hidden="1" customWidth="1"/>
    <col min="3" max="6" width="9.140625" style="12" hidden="1" customWidth="1"/>
    <col min="7" max="7" width="5.7109375" style="12" customWidth="1"/>
    <col min="8" max="8" width="25.140625" style="12" customWidth="1"/>
    <col min="9" max="9" width="7.140625" style="12" customWidth="1"/>
    <col min="10" max="10" width="12.28125" style="12" customWidth="1"/>
    <col min="11" max="12" width="13.28125" style="12" customWidth="1"/>
    <col min="13" max="13" width="68.28125" style="12" customWidth="1"/>
    <col min="14" max="14" width="10.421875" style="51" customWidth="1"/>
    <col min="15" max="33" width="9.140625" style="51" customWidth="1"/>
    <col min="34" max="34" width="6.140625" style="51" hidden="1" customWidth="1"/>
    <col min="35" max="37" width="9.140625" style="51" hidden="1" customWidth="1"/>
    <col min="38" max="38" width="14.28125" style="51" hidden="1" customWidth="1"/>
    <col min="39" max="39" width="11.140625" style="51" hidden="1" customWidth="1"/>
    <col min="40" max="40" width="19.00390625" style="51" hidden="1" customWidth="1"/>
    <col min="41" max="41" width="9.7109375" style="51" hidden="1" customWidth="1"/>
    <col min="42" max="49" width="9.140625" style="51" hidden="1" customWidth="1"/>
    <col min="50" max="50" width="9.140625" style="51" customWidth="1"/>
    <col min="51" max="16384" width="9.140625" style="12" customWidth="1"/>
  </cols>
  <sheetData>
    <row r="1" spans="7:154" ht="12.75" hidden="1">
      <c r="G1" s="51"/>
      <c r="H1" s="51"/>
      <c r="I1" s="51"/>
      <c r="J1" s="51"/>
      <c r="K1" s="51"/>
      <c r="L1" s="51"/>
      <c r="M1" s="51"/>
      <c r="AM1" s="60" t="s">
        <v>120</v>
      </c>
      <c r="AN1" s="60" t="s">
        <v>121</v>
      </c>
      <c r="AO1" s="60" t="s">
        <v>124</v>
      </c>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row>
    <row r="2" spans="7:154" ht="12" customHeight="1" hidden="1">
      <c r="G2" s="132"/>
      <c r="H2" s="132"/>
      <c r="I2" s="132"/>
      <c r="J2" s="132"/>
      <c r="K2" s="132"/>
      <c r="L2" s="132"/>
      <c r="M2" s="132"/>
      <c r="AL2" s="60" t="s">
        <v>118</v>
      </c>
      <c r="AM2" s="91">
        <f>Biudzetas!$P$15</f>
        <v>0</v>
      </c>
      <c r="AN2" s="91">
        <f>MAX(ROUND(0.05*AM2/0.95+0.05*AM3/0.95+0.05*AN3/0.95,2)-0.01,0)</f>
        <v>0</v>
      </c>
      <c r="AO2" s="51">
        <f>IF(OR(AND($M$6="",$L$11&gt;$AN$2),$M$6=$AM$13),0,MIN(L11,MAX(0,AN2)))</f>
        <v>0</v>
      </c>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row>
    <row r="3" spans="7:154" ht="30.75" customHeight="1">
      <c r="G3" s="51"/>
      <c r="H3" s="51"/>
      <c r="I3" s="51"/>
      <c r="J3" s="51"/>
      <c r="K3" s="51"/>
      <c r="L3" s="51"/>
      <c r="M3" s="51"/>
      <c r="AL3" s="60" t="s">
        <v>119</v>
      </c>
      <c r="AM3" s="91">
        <f>Biudzetas!$P$31</f>
        <v>0</v>
      </c>
      <c r="AN3" s="91">
        <f>MIN(MAX(ROUND((0.1*AM2-0.9*AM3+0.1*0.05*AM2/0.95+0.1*0.05*AM3/0.95)/(0.9-0.1*0.05/0.95),2)-0.01,0),$K$11)</f>
        <v>0</v>
      </c>
      <c r="AO3" s="96">
        <f>IF(AO2&lt;&gt;0,MIN(MAX(AN3,0),K11),MIN(MAX(0,(AM2*0.1-AM3*0.9)/(0.9)-0.01),K11))</f>
        <v>0</v>
      </c>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row>
    <row r="4" spans="7:154" ht="15" customHeight="1">
      <c r="G4" s="120" t="str">
        <f>IF(K11&gt;AO3,AN14,AN15)</f>
        <v>Į biudžetą įtraukiama netiesioginių administravimo išlaidų suma yra</v>
      </c>
      <c r="H4" s="118"/>
      <c r="I4" s="116"/>
      <c r="J4" s="116"/>
      <c r="K4" s="117"/>
      <c r="L4" s="116"/>
      <c r="M4" s="116"/>
      <c r="N4" s="134">
        <f>AO3</f>
        <v>0</v>
      </c>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row>
    <row r="5" spans="7:154" ht="15" customHeight="1">
      <c r="G5" s="119" t="str">
        <f>IF(L11&gt;AN2,AN12,AN13)</f>
        <v>Į biudžetą įtraukiama netiesioginių vykdymo išlaidų suma yra</v>
      </c>
      <c r="H5" s="116"/>
      <c r="I5" s="116"/>
      <c r="J5" s="116"/>
      <c r="K5" s="117"/>
      <c r="L5" s="117"/>
      <c r="M5" s="116"/>
      <c r="N5" s="134">
        <f>IF($L$11&gt;AN2,MIN($L$11,AN2),L11)</f>
        <v>0</v>
      </c>
      <c r="O5" s="93"/>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row>
    <row r="6" spans="1:154" ht="15.75" customHeight="1">
      <c r="A6" s="51"/>
      <c r="B6" s="51"/>
      <c r="C6" s="51"/>
      <c r="D6" s="51"/>
      <c r="E6" s="51"/>
      <c r="F6" s="51"/>
      <c r="G6" s="135" t="s">
        <v>129</v>
      </c>
      <c r="H6" s="133"/>
      <c r="I6" s="133"/>
      <c r="J6" s="133"/>
      <c r="K6" s="133"/>
      <c r="L6" s="133"/>
      <c r="M6" s="147"/>
      <c r="N6" s="146"/>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row>
    <row r="7" spans="7:154" ht="15.75">
      <c r="G7" s="178">
        <f>IF(SUM(AH11:AK11)&lt;&gt;0,"Yra klaidų arba nesuvesti visi duomenys! Žr. pastabas lentelės dešinėje pusėje.","")</f>
      </c>
      <c r="H7" s="178"/>
      <c r="I7" s="178"/>
      <c r="J7" s="178"/>
      <c r="K7" s="178"/>
      <c r="L7" s="178"/>
      <c r="M7" s="178"/>
      <c r="N7" s="52"/>
      <c r="O7" s="52"/>
      <c r="P7" s="52"/>
      <c r="Q7" s="53"/>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row>
    <row r="8" spans="7:154" ht="15.75" customHeight="1" thickBot="1">
      <c r="G8" s="173" t="s">
        <v>52</v>
      </c>
      <c r="H8" s="173"/>
      <c r="I8" s="173"/>
      <c r="J8" s="173"/>
      <c r="K8" s="173"/>
      <c r="L8" s="173"/>
      <c r="M8" s="173"/>
      <c r="N8" s="54"/>
      <c r="O8" s="54"/>
      <c r="P8" s="54"/>
      <c r="Q8" s="54"/>
      <c r="AH8" s="180" t="s">
        <v>105</v>
      </c>
      <c r="AI8" s="179" t="s">
        <v>104</v>
      </c>
      <c r="AJ8" s="179"/>
      <c r="AK8" s="179"/>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row>
    <row r="9" spans="7:154" ht="12.75" customHeight="1">
      <c r="G9" s="185" t="s">
        <v>1</v>
      </c>
      <c r="H9" s="183" t="s">
        <v>42</v>
      </c>
      <c r="I9" s="183" t="s">
        <v>43</v>
      </c>
      <c r="J9" s="181" t="s">
        <v>62</v>
      </c>
      <c r="K9" s="171" t="s">
        <v>109</v>
      </c>
      <c r="L9" s="172"/>
      <c r="M9" s="174" t="s">
        <v>44</v>
      </c>
      <c r="N9" s="55"/>
      <c r="O9" s="56"/>
      <c r="P9" s="56"/>
      <c r="Q9" s="46"/>
      <c r="AH9" s="180"/>
      <c r="AI9" s="179"/>
      <c r="AJ9" s="179"/>
      <c r="AK9" s="179"/>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row>
    <row r="10" spans="1:154" ht="41.25" customHeight="1">
      <c r="A10" s="44" t="s">
        <v>100</v>
      </c>
      <c r="B10" s="44" t="s">
        <v>101</v>
      </c>
      <c r="C10" s="44" t="s">
        <v>102</v>
      </c>
      <c r="D10" s="44"/>
      <c r="E10" s="44"/>
      <c r="F10" s="44"/>
      <c r="G10" s="186"/>
      <c r="H10" s="184"/>
      <c r="I10" s="184"/>
      <c r="J10" s="182"/>
      <c r="K10" s="75" t="s">
        <v>59</v>
      </c>
      <c r="L10" s="75" t="s">
        <v>60</v>
      </c>
      <c r="M10" s="175"/>
      <c r="N10" s="61"/>
      <c r="AH10" s="180"/>
      <c r="AI10" s="57" t="s">
        <v>102</v>
      </c>
      <c r="AJ10" s="57" t="s">
        <v>103</v>
      </c>
      <c r="AK10" s="57" t="s">
        <v>44</v>
      </c>
      <c r="AL10" s="57" t="s">
        <v>127</v>
      </c>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c r="ET10" s="132"/>
      <c r="EU10" s="132"/>
      <c r="EV10" s="132"/>
      <c r="EW10" s="132"/>
      <c r="EX10" s="132"/>
    </row>
    <row r="11" spans="1:154" ht="12.75" customHeight="1">
      <c r="A11" s="12">
        <v>1</v>
      </c>
      <c r="B11" s="45"/>
      <c r="G11" s="74" t="s">
        <v>61</v>
      </c>
      <c r="H11" s="63"/>
      <c r="I11" s="64"/>
      <c r="J11" s="65"/>
      <c r="K11" s="115">
        <f>SUMIF($B$12:$B$131,1,K$12:K$131)</f>
        <v>0</v>
      </c>
      <c r="L11" s="115">
        <f>SUMIF($B$12:$B$131,1,L$12:L$131)</f>
        <v>0</v>
      </c>
      <c r="M11" s="124"/>
      <c r="N11" s="62">
        <f>IF($AH$13&lt;&gt;0,"Nesutampa administruojančio personalo darbo valandų skaičius biudžete ir netiesioginių išlaidų pagrindime","")</f>
      </c>
      <c r="O11" s="58"/>
      <c r="P11" s="58"/>
      <c r="Q11" s="58"/>
      <c r="R11" s="58"/>
      <c r="S11" s="58"/>
      <c r="T11" s="58"/>
      <c r="U11" s="58"/>
      <c r="V11" s="58"/>
      <c r="AH11" s="59">
        <f>SUM(AH12:AH13)</f>
        <v>0</v>
      </c>
      <c r="AI11" s="59">
        <f>SUM(AI12:AI131)</f>
        <v>0</v>
      </c>
      <c r="AJ11" s="59">
        <f>SUM(AJ12:AJ131)</f>
        <v>0</v>
      </c>
      <c r="AK11" s="59">
        <f>SUM(AK12:AK131)+IF(AND(A11=1,J11&lt;&gt;0,M11=""),1,0)</f>
        <v>0</v>
      </c>
      <c r="AL11" s="59">
        <f>SUM(AL12:AL131)</f>
        <v>0</v>
      </c>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row>
    <row r="12" spans="1:154" ht="12.75">
      <c r="A12" s="12">
        <v>1</v>
      </c>
      <c r="B12" s="45">
        <f>IF(A12=1,1,"-")</f>
        <v>1</v>
      </c>
      <c r="G12" s="66" t="s">
        <v>3</v>
      </c>
      <c r="H12" s="67" t="s">
        <v>108</v>
      </c>
      <c r="I12" s="73">
        <f>IF(J13&lt;&gt;0,J12/J13,0)</f>
        <v>0</v>
      </c>
      <c r="J12" s="68">
        <f>SUM(J14:J17)</f>
        <v>0</v>
      </c>
      <c r="K12" s="68">
        <f>SUM(K14:K17)</f>
        <v>0</v>
      </c>
      <c r="L12" s="68">
        <f>SUM(L14:L17)</f>
        <v>0</v>
      </c>
      <c r="M12" s="148"/>
      <c r="N12" s="62">
        <f>IF($AH$12&lt;&gt;0,"Nesutampa vykdančio personalo darbo valandų skaičius biudžete ir netiesioginių išlaidų pagrindime","")</f>
      </c>
      <c r="O12" s="58"/>
      <c r="P12" s="58"/>
      <c r="Q12" s="58"/>
      <c r="R12" s="58"/>
      <c r="S12" s="58"/>
      <c r="T12" s="58"/>
      <c r="U12" s="58"/>
      <c r="V12" s="58"/>
      <c r="AH12" s="51">
        <f>ROUND(SUMIF($B$12:$B$131,2,L$12:L$131)-Biudzetas!N16,2)</f>
        <v>0</v>
      </c>
      <c r="AI12" s="51">
        <f>IF(AND(Biudzetas!$P$39&gt;0,B12=2,OR(J12="",AND(K12="",L12=""))),1,0)</f>
        <v>0</v>
      </c>
      <c r="AJ12" s="51">
        <f>IF(AND(Biudzetas!$P$39&gt;0,A12=1,B12="",J12=""),1,0)</f>
        <v>0</v>
      </c>
      <c r="AK12" s="51">
        <f>IF(AND(A12=1,J12&lt;&gt;0,M12=""),1,0)</f>
        <v>0</v>
      </c>
      <c r="AL12" s="90">
        <f>IF(AND(L11&gt;N5,M6=""),1,0)</f>
        <v>0</v>
      </c>
      <c r="AM12" s="60" t="s">
        <v>128</v>
      </c>
      <c r="AN12" s="60" t="s">
        <v>215</v>
      </c>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row>
    <row r="13" spans="1:154" ht="12.75">
      <c r="A13" s="12">
        <v>1</v>
      </c>
      <c r="B13" s="45">
        <f>IF(A13=1,2,"-")</f>
        <v>2</v>
      </c>
      <c r="G13" s="69" t="s">
        <v>6</v>
      </c>
      <c r="H13" s="70" t="s">
        <v>41</v>
      </c>
      <c r="I13" s="71"/>
      <c r="J13" s="84"/>
      <c r="K13" s="83"/>
      <c r="L13" s="83"/>
      <c r="M13" s="149"/>
      <c r="N13" s="62">
        <f>IF($AI$11&lt;&gt;0,"Neįvestas darbo laikas","")</f>
      </c>
      <c r="O13" s="58"/>
      <c r="P13" s="58"/>
      <c r="Q13" s="58"/>
      <c r="R13" s="58"/>
      <c r="S13" s="58"/>
      <c r="T13" s="58"/>
      <c r="U13" s="58"/>
      <c r="V13" s="58"/>
      <c r="AH13" s="60">
        <f>ROUND(SUMIF($B$12:$B$131,2,K$12:K$131)-Biudzetas!N32,2)</f>
        <v>0</v>
      </c>
      <c r="AI13" s="51">
        <f>IF(AND(Biudzetas!$P$39&gt;0,B13=2,OR(J13="",AND(K13="",L13=""))),1,0)</f>
        <v>0</v>
      </c>
      <c r="AJ13" s="51">
        <f>IF(AND(Biudzetas!$P$39&gt;0,A13=1,B13="",J13=""),1,0)</f>
        <v>0</v>
      </c>
      <c r="AK13" s="51">
        <f aca="true" t="shared" si="0" ref="AK13:AK76">IF(AND(A13=1,J13&lt;&gt;0,M13=""),1,0)</f>
        <v>0</v>
      </c>
      <c r="AM13" s="60" t="s">
        <v>214</v>
      </c>
      <c r="AN13" s="60" t="s">
        <v>122</v>
      </c>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row>
    <row r="14" spans="1:154" ht="12.75">
      <c r="A14" s="12">
        <v>1</v>
      </c>
      <c r="B14" s="45"/>
      <c r="G14" s="37" t="s">
        <v>57</v>
      </c>
      <c r="H14" s="38" t="s">
        <v>53</v>
      </c>
      <c r="I14" s="39">
        <f>IF(J13&gt;0,J14/J13,0)</f>
        <v>0</v>
      </c>
      <c r="J14" s="72"/>
      <c r="K14" s="50">
        <f>ROUND($I14*K13,2)</f>
        <v>0</v>
      </c>
      <c r="L14" s="50">
        <f>ROUND($I14*L13,2)</f>
        <v>0</v>
      </c>
      <c r="M14" s="150"/>
      <c r="N14" s="62">
        <f>IF($AJ$11&lt;&gt;0,"Neįvestos organizacijos/padalinio išlaidos","")</f>
      </c>
      <c r="O14" s="58"/>
      <c r="P14" s="58"/>
      <c r="Q14" s="58"/>
      <c r="R14" s="58"/>
      <c r="S14" s="58"/>
      <c r="T14" s="58"/>
      <c r="U14" s="58"/>
      <c r="V14" s="58"/>
      <c r="AI14" s="51">
        <f>IF(AND(Biudzetas!$P$39&gt;0,B14=2,OR(J14="",AND(K14="",L14=""))),1,0)</f>
        <v>0</v>
      </c>
      <c r="AJ14" s="51">
        <f>IF(AND(Biudzetas!$P$39&gt;0,A14=1,B14="",J14=""),1,0)</f>
        <v>0</v>
      </c>
      <c r="AK14" s="51">
        <f t="shared" si="0"/>
        <v>0</v>
      </c>
      <c r="AN14" s="60" t="s">
        <v>216</v>
      </c>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row>
    <row r="15" spans="1:154" ht="12.75">
      <c r="A15" s="12">
        <v>1</v>
      </c>
      <c r="B15" s="45"/>
      <c r="G15" s="37" t="s">
        <v>58</v>
      </c>
      <c r="H15" s="38" t="s">
        <v>69</v>
      </c>
      <c r="I15" s="39">
        <f>IF(J13&gt;0,J15/J13,0)</f>
        <v>0</v>
      </c>
      <c r="J15" s="72"/>
      <c r="K15" s="50">
        <f>ROUND($I15*K13,2)</f>
        <v>0</v>
      </c>
      <c r="L15" s="50">
        <f>ROUND($I15*L13,2)</f>
        <v>0</v>
      </c>
      <c r="M15" s="150"/>
      <c r="N15" s="62">
        <f>IF($AK$11&lt;&gt;0,"Užpildyti ne visi komentaro langeliai","")</f>
      </c>
      <c r="O15" s="58"/>
      <c r="P15" s="58"/>
      <c r="Q15" s="58"/>
      <c r="R15" s="58"/>
      <c r="S15" s="58"/>
      <c r="T15" s="58"/>
      <c r="U15" s="58"/>
      <c r="V15" s="58"/>
      <c r="AI15" s="51">
        <f>IF(AND(Biudzetas!$P$39&gt;0,B15=2,OR(J15="",AND(K15="",L15=""))),1,0)</f>
        <v>0</v>
      </c>
      <c r="AJ15" s="51">
        <f>IF(AND(Biudzetas!$P$39&gt;0,A15=1,B15="",J15=""),1,0)</f>
        <v>0</v>
      </c>
      <c r="AK15" s="51">
        <f t="shared" si="0"/>
        <v>0</v>
      </c>
      <c r="AN15" s="60" t="s">
        <v>123</v>
      </c>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row>
    <row r="16" spans="1:154" ht="12.75">
      <c r="A16" s="12">
        <v>1</v>
      </c>
      <c r="B16" s="45"/>
      <c r="G16" s="37" t="s">
        <v>67</v>
      </c>
      <c r="H16" s="38" t="s">
        <v>70</v>
      </c>
      <c r="I16" s="39">
        <f>IF(J13&gt;0,J16/J13,0)</f>
        <v>0</v>
      </c>
      <c r="J16" s="72"/>
      <c r="K16" s="50">
        <f>ROUND($I16*K13,2)</f>
        <v>0</v>
      </c>
      <c r="L16" s="50">
        <f>ROUND($I16*L13,2)</f>
        <v>0</v>
      </c>
      <c r="M16" s="150"/>
      <c r="N16" s="61"/>
      <c r="AI16" s="51">
        <f>IF(AND(Biudzetas!$P$39&gt;0,B16=2,OR(J16="",AND(K16="",L16=""))),1,0)</f>
        <v>0</v>
      </c>
      <c r="AJ16" s="51">
        <f>IF(AND(Biudzetas!$P$39&gt;0,A16=1,B16="",J16=""),1,0)</f>
        <v>0</v>
      </c>
      <c r="AK16" s="51">
        <f t="shared" si="0"/>
        <v>0</v>
      </c>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row>
    <row r="17" spans="1:154" ht="12.75">
      <c r="A17" s="12">
        <v>1</v>
      </c>
      <c r="B17" s="45"/>
      <c r="G17" s="37" t="s">
        <v>68</v>
      </c>
      <c r="H17" s="38" t="s">
        <v>40</v>
      </c>
      <c r="I17" s="39">
        <f>IF(J13&gt;0,J17/J13,0)</f>
        <v>0</v>
      </c>
      <c r="J17" s="72"/>
      <c r="K17" s="50">
        <f>ROUND($I17*K13,2)</f>
        <v>0</v>
      </c>
      <c r="L17" s="50">
        <f>ROUND($I17*L13,2)</f>
        <v>0</v>
      </c>
      <c r="M17" s="150"/>
      <c r="N17" s="61"/>
      <c r="AI17" s="51">
        <f>IF(AND(Biudzetas!$P$39&gt;0,B17=2,OR(J17="",AND(K17="",L17=""))),1,0)</f>
        <v>0</v>
      </c>
      <c r="AJ17" s="51">
        <f>IF(AND(Biudzetas!$P$39&gt;0,A17=1,B17="",J17=""),1,0)</f>
        <v>0</v>
      </c>
      <c r="AK17" s="51">
        <f t="shared" si="0"/>
        <v>0</v>
      </c>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row>
    <row r="18" spans="2:154" ht="12.75" hidden="1">
      <c r="B18" s="45" t="str">
        <f>IF(A18=1,1,"-")</f>
        <v>-</v>
      </c>
      <c r="G18" s="66" t="s">
        <v>32</v>
      </c>
      <c r="H18" s="67" t="s">
        <v>108</v>
      </c>
      <c r="I18" s="73">
        <f>IF(J19&lt;&gt;0,J18/J19,0)</f>
        <v>0</v>
      </c>
      <c r="J18" s="68">
        <f>SUM(J20:J23)</f>
        <v>0</v>
      </c>
      <c r="K18" s="68">
        <f>SUM(K20:K23)</f>
        <v>0</v>
      </c>
      <c r="L18" s="68">
        <f>SUM(L20:L23)</f>
        <v>0</v>
      </c>
      <c r="M18" s="148"/>
      <c r="AI18" s="51">
        <f>IF(AND(Biudzetas!$P$39&gt;0,B18=2,OR(J18="",AND(K18="",L18=""))),1,0)</f>
        <v>0</v>
      </c>
      <c r="AJ18" s="51">
        <f>IF(AND(Biudzetas!$P$39&gt;0,A18=1,B18="",J18=""),1,0)</f>
        <v>0</v>
      </c>
      <c r="AK18" s="51">
        <f t="shared" si="0"/>
        <v>0</v>
      </c>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row>
    <row r="19" spans="2:154" ht="12.75" hidden="1">
      <c r="B19" s="45" t="str">
        <f>IF(A19=1,2,"-")</f>
        <v>-</v>
      </c>
      <c r="G19" s="69" t="s">
        <v>45</v>
      </c>
      <c r="H19" s="70" t="s">
        <v>41</v>
      </c>
      <c r="I19" s="71"/>
      <c r="J19" s="84"/>
      <c r="K19" s="83"/>
      <c r="L19" s="83"/>
      <c r="M19" s="149"/>
      <c r="AI19" s="51">
        <f>IF(AND(Biudzetas!$P$39&gt;0,B19=2,OR(J19="",AND(K19="",L19=""))),1,0)</f>
        <v>0</v>
      </c>
      <c r="AJ19" s="51">
        <f>IF(AND(Biudzetas!$P$39&gt;0,A19=1,B19="",J19=""),1,0)</f>
        <v>0</v>
      </c>
      <c r="AK19" s="51">
        <f t="shared" si="0"/>
        <v>0</v>
      </c>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row>
    <row r="20" spans="2:154" ht="12.75" hidden="1">
      <c r="B20" s="45"/>
      <c r="G20" s="37" t="s">
        <v>47</v>
      </c>
      <c r="H20" s="38" t="s">
        <v>53</v>
      </c>
      <c r="I20" s="39">
        <f>IF(J19&gt;0,J20/J19,0)</f>
        <v>0</v>
      </c>
      <c r="J20" s="72"/>
      <c r="K20" s="50">
        <f>ROUND($I20*K19,2)</f>
        <v>0</v>
      </c>
      <c r="L20" s="50">
        <f>ROUND($I20*L19,2)</f>
        <v>0</v>
      </c>
      <c r="M20" s="150"/>
      <c r="AI20" s="51">
        <f>IF(AND(Biudzetas!$P$39&gt;0,B20=2,OR(J20="",AND(K20="",L20=""))),1,0)</f>
        <v>0</v>
      </c>
      <c r="AJ20" s="51">
        <f>IF(AND(Biudzetas!$P$39&gt;0,A20=1,B20="",J20=""),1,0)</f>
        <v>0</v>
      </c>
      <c r="AK20" s="51">
        <f t="shared" si="0"/>
        <v>0</v>
      </c>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row>
    <row r="21" spans="2:154" ht="12.75" hidden="1">
      <c r="B21" s="45"/>
      <c r="G21" s="37" t="s">
        <v>48</v>
      </c>
      <c r="H21" s="38" t="s">
        <v>69</v>
      </c>
      <c r="I21" s="39">
        <f>IF(J19&gt;0,J21/J19,0)</f>
        <v>0</v>
      </c>
      <c r="J21" s="72"/>
      <c r="K21" s="50">
        <f>ROUND($I21*K19,2)</f>
        <v>0</v>
      </c>
      <c r="L21" s="50">
        <f>ROUND($I21*L19,2)</f>
        <v>0</v>
      </c>
      <c r="M21" s="150"/>
      <c r="AI21" s="51">
        <f>IF(AND(Biudzetas!$P$39&gt;0,B21=2,OR(J21="",AND(K21="",L21=""))),1,0)</f>
        <v>0</v>
      </c>
      <c r="AJ21" s="51">
        <f>IF(AND(Biudzetas!$P$39&gt;0,A21=1,B21="",J21=""),1,0)</f>
        <v>0</v>
      </c>
      <c r="AK21" s="51">
        <f t="shared" si="0"/>
        <v>0</v>
      </c>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c r="ES21" s="132"/>
      <c r="ET21" s="132"/>
      <c r="EU21" s="132"/>
      <c r="EV21" s="132"/>
      <c r="EW21" s="132"/>
      <c r="EX21" s="132"/>
    </row>
    <row r="22" spans="2:154" ht="12.75" hidden="1">
      <c r="B22" s="45"/>
      <c r="G22" s="37" t="s">
        <v>71</v>
      </c>
      <c r="H22" s="38" t="s">
        <v>70</v>
      </c>
      <c r="I22" s="39">
        <f>IF(J19&gt;0,J22/J19,0)</f>
        <v>0</v>
      </c>
      <c r="J22" s="72"/>
      <c r="K22" s="50">
        <f>ROUND($I22*K19,2)</f>
        <v>0</v>
      </c>
      <c r="L22" s="50">
        <f>ROUND($I22*L19,2)</f>
        <v>0</v>
      </c>
      <c r="M22" s="150"/>
      <c r="AI22" s="51">
        <f>IF(AND(Biudzetas!$P$39&gt;0,B22=2,OR(J22="",AND(K22="",L22=""))),1,0)</f>
        <v>0</v>
      </c>
      <c r="AJ22" s="51">
        <f>IF(AND(Biudzetas!$P$39&gt;0,A22=1,B22="",J22=""),1,0)</f>
        <v>0</v>
      </c>
      <c r="AK22" s="51">
        <f t="shared" si="0"/>
        <v>0</v>
      </c>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c r="EF22" s="132"/>
      <c r="EG22" s="132"/>
      <c r="EH22" s="132"/>
      <c r="EI22" s="132"/>
      <c r="EJ22" s="132"/>
      <c r="EK22" s="132"/>
      <c r="EL22" s="132"/>
      <c r="EM22" s="132"/>
      <c r="EN22" s="132"/>
      <c r="EO22" s="132"/>
      <c r="EP22" s="132"/>
      <c r="EQ22" s="132"/>
      <c r="ER22" s="132"/>
      <c r="ES22" s="132"/>
      <c r="ET22" s="132"/>
      <c r="EU22" s="132"/>
      <c r="EV22" s="132"/>
      <c r="EW22" s="132"/>
      <c r="EX22" s="132"/>
    </row>
    <row r="23" spans="2:154" ht="12.75" hidden="1">
      <c r="B23" s="45"/>
      <c r="G23" s="37" t="s">
        <v>72</v>
      </c>
      <c r="H23" s="38" t="s">
        <v>40</v>
      </c>
      <c r="I23" s="39">
        <f>IF(J19&gt;0,J23/J19,0)</f>
        <v>0</v>
      </c>
      <c r="J23" s="72"/>
      <c r="K23" s="50">
        <f>ROUND($I23*K19,2)</f>
        <v>0</v>
      </c>
      <c r="L23" s="50">
        <f>ROUND($I23*L19,2)</f>
        <v>0</v>
      </c>
      <c r="M23" s="150"/>
      <c r="AI23" s="51">
        <f>IF(AND(Biudzetas!$P$39&gt;0,B23=2,OR(J23="",AND(K23="",L23=""))),1,0)</f>
        <v>0</v>
      </c>
      <c r="AJ23" s="51">
        <f>IF(AND(Biudzetas!$P$39&gt;0,A23=1,B23="",J23=""),1,0)</f>
        <v>0</v>
      </c>
      <c r="AK23" s="51">
        <f t="shared" si="0"/>
        <v>0</v>
      </c>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2"/>
      <c r="EC23" s="132"/>
      <c r="ED23" s="132"/>
      <c r="EE23" s="132"/>
      <c r="EF23" s="132"/>
      <c r="EG23" s="132"/>
      <c r="EH23" s="132"/>
      <c r="EI23" s="132"/>
      <c r="EJ23" s="132"/>
      <c r="EK23" s="132"/>
      <c r="EL23" s="132"/>
      <c r="EM23" s="132"/>
      <c r="EN23" s="132"/>
      <c r="EO23" s="132"/>
      <c r="EP23" s="132"/>
      <c r="EQ23" s="132"/>
      <c r="ER23" s="132"/>
      <c r="ES23" s="132"/>
      <c r="ET23" s="132"/>
      <c r="EU23" s="132"/>
      <c r="EV23" s="132"/>
      <c r="EW23" s="132"/>
      <c r="EX23" s="132"/>
    </row>
    <row r="24" spans="2:37" ht="12.75" hidden="1">
      <c r="B24" s="45" t="str">
        <f>IF(A24=1,1,"-")</f>
        <v>-</v>
      </c>
      <c r="G24" s="66" t="s">
        <v>16</v>
      </c>
      <c r="H24" s="67" t="s">
        <v>108</v>
      </c>
      <c r="I24" s="73">
        <f>IF(J25&lt;&gt;0,J24/J25,0)</f>
        <v>0</v>
      </c>
      <c r="J24" s="68">
        <f>SUM(J26:J29)</f>
        <v>0</v>
      </c>
      <c r="K24" s="68">
        <f>SUM(K26:K29)</f>
        <v>0</v>
      </c>
      <c r="L24" s="68">
        <f>SUM(L26:L29)</f>
        <v>0</v>
      </c>
      <c r="M24" s="148"/>
      <c r="AI24" s="51">
        <f>IF(AND(Biudzetas!$P$39&gt;0,B24=2,OR(J24="",AND(K24="",L24=""))),1,0)</f>
        <v>0</v>
      </c>
      <c r="AJ24" s="51">
        <f>IF(AND(Biudzetas!$P$39&gt;0,A24=1,B24="",J24=""),1,0)</f>
        <v>0</v>
      </c>
      <c r="AK24" s="51">
        <f t="shared" si="0"/>
        <v>0</v>
      </c>
    </row>
    <row r="25" spans="2:37" ht="12.75" hidden="1">
      <c r="B25" s="45" t="str">
        <f>IF(A25=1,2,"-")</f>
        <v>-</v>
      </c>
      <c r="G25" s="69" t="s">
        <v>46</v>
      </c>
      <c r="H25" s="70" t="s">
        <v>41</v>
      </c>
      <c r="I25" s="71"/>
      <c r="J25" s="84"/>
      <c r="K25" s="83"/>
      <c r="L25" s="83"/>
      <c r="M25" s="149"/>
      <c r="AI25" s="51">
        <f>IF(AND(Biudzetas!$P$39&gt;0,B25=2,OR(J25="",AND(K25="",L25=""))),1,0)</f>
        <v>0</v>
      </c>
      <c r="AJ25" s="51">
        <f>IF(AND(Biudzetas!$P$39&gt;0,A25=1,B25="",J25=""),1,0)</f>
        <v>0</v>
      </c>
      <c r="AK25" s="51">
        <f t="shared" si="0"/>
        <v>0</v>
      </c>
    </row>
    <row r="26" spans="2:37" ht="12.75" hidden="1">
      <c r="B26" s="45"/>
      <c r="G26" s="37" t="s">
        <v>49</v>
      </c>
      <c r="H26" s="38" t="s">
        <v>53</v>
      </c>
      <c r="I26" s="39">
        <f>IF(J25&gt;0,J26/J25,0)</f>
        <v>0</v>
      </c>
      <c r="J26" s="72"/>
      <c r="K26" s="50">
        <f>ROUND($I26*K25,2)</f>
        <v>0</v>
      </c>
      <c r="L26" s="50">
        <f>ROUND($I26*L25,2)</f>
        <v>0</v>
      </c>
      <c r="M26" s="150"/>
      <c r="AI26" s="51">
        <f>IF(AND(Biudzetas!$P$39&gt;0,B26=2,OR(J26="",AND(K26="",L26=""))),1,0)</f>
        <v>0</v>
      </c>
      <c r="AJ26" s="51">
        <f>IF(AND(Biudzetas!$P$39&gt;0,A26=1,B26="",J26=""),1,0)</f>
        <v>0</v>
      </c>
      <c r="AK26" s="51">
        <f t="shared" si="0"/>
        <v>0</v>
      </c>
    </row>
    <row r="27" spans="2:37" ht="12.75" hidden="1">
      <c r="B27" s="45"/>
      <c r="G27" s="37" t="s">
        <v>50</v>
      </c>
      <c r="H27" s="38" t="s">
        <v>69</v>
      </c>
      <c r="I27" s="39">
        <f>IF(J25&gt;0,J27/J25,0)</f>
        <v>0</v>
      </c>
      <c r="J27" s="72"/>
      <c r="K27" s="50">
        <f>ROUND($I27*K25,2)</f>
        <v>0</v>
      </c>
      <c r="L27" s="50">
        <f>ROUND($I27*L25,2)</f>
        <v>0</v>
      </c>
      <c r="M27" s="150"/>
      <c r="AI27" s="51">
        <f>IF(AND(Biudzetas!$P$39&gt;0,B27=2,OR(J27="",AND(K27="",L27=""))),1,0)</f>
        <v>0</v>
      </c>
      <c r="AJ27" s="51">
        <f>IF(AND(Biudzetas!$P$39&gt;0,A27=1,B27="",J27=""),1,0)</f>
        <v>0</v>
      </c>
      <c r="AK27" s="51">
        <f t="shared" si="0"/>
        <v>0</v>
      </c>
    </row>
    <row r="28" spans="2:37" ht="12.75" hidden="1">
      <c r="B28" s="45"/>
      <c r="G28" s="37" t="s">
        <v>73</v>
      </c>
      <c r="H28" s="38" t="s">
        <v>70</v>
      </c>
      <c r="I28" s="39">
        <f>IF(J25&gt;0,J28/J25,0)</f>
        <v>0</v>
      </c>
      <c r="J28" s="72"/>
      <c r="K28" s="50">
        <f>ROUND($I28*K25,2)</f>
        <v>0</v>
      </c>
      <c r="L28" s="50">
        <f>ROUND($I28*L25,2)</f>
        <v>0</v>
      </c>
      <c r="M28" s="150"/>
      <c r="AI28" s="51">
        <f>IF(AND(Biudzetas!$P$39&gt;0,B28=2,OR(J28="",AND(K28="",L28=""))),1,0)</f>
        <v>0</v>
      </c>
      <c r="AJ28" s="51">
        <f>IF(AND(Biudzetas!$P$39&gt;0,A28=1,B28="",J28=""),1,0)</f>
        <v>0</v>
      </c>
      <c r="AK28" s="51">
        <f t="shared" si="0"/>
        <v>0</v>
      </c>
    </row>
    <row r="29" spans="2:37" ht="12.75" hidden="1">
      <c r="B29" s="45"/>
      <c r="G29" s="37" t="s">
        <v>74</v>
      </c>
      <c r="H29" s="38" t="s">
        <v>40</v>
      </c>
      <c r="I29" s="39">
        <f>IF(J25&gt;0,J29/J25,0)</f>
        <v>0</v>
      </c>
      <c r="J29" s="72"/>
      <c r="K29" s="50">
        <f>ROUND($I29*K25,2)</f>
        <v>0</v>
      </c>
      <c r="L29" s="50">
        <f>ROUND($I29*L25,2)</f>
        <v>0</v>
      </c>
      <c r="M29" s="150"/>
      <c r="AI29" s="51">
        <f>IF(AND(Biudzetas!$P$39&gt;0,B29=2,OR(J29="",AND(K29="",L29=""))),1,0)</f>
        <v>0</v>
      </c>
      <c r="AJ29" s="51">
        <f>IF(AND(Biudzetas!$P$39&gt;0,A29=1,B29="",J29=""),1,0)</f>
        <v>0</v>
      </c>
      <c r="AK29" s="51">
        <f t="shared" si="0"/>
        <v>0</v>
      </c>
    </row>
    <row r="30" spans="2:37" ht="12.75" hidden="1">
      <c r="B30" s="45" t="str">
        <f>IF(A30=1,1,"-")</f>
        <v>-</v>
      </c>
      <c r="G30" s="66" t="s">
        <v>17</v>
      </c>
      <c r="H30" s="67" t="s">
        <v>108</v>
      </c>
      <c r="I30" s="73">
        <f>IF(J31&lt;&gt;0,J30/J31,0)</f>
        <v>0</v>
      </c>
      <c r="J30" s="68">
        <f>SUM(J32:J35)</f>
        <v>0</v>
      </c>
      <c r="K30" s="68">
        <f>SUM(K32:K35)</f>
        <v>0</v>
      </c>
      <c r="L30" s="68">
        <f>SUM(L32:L35)</f>
        <v>0</v>
      </c>
      <c r="M30" s="148"/>
      <c r="AI30" s="51">
        <f>IF(AND(Biudzetas!$P$39&gt;0,B30=2,OR(J30="",AND(K30="",L30=""))),1,0)</f>
        <v>0</v>
      </c>
      <c r="AJ30" s="51">
        <f>IF(AND(Biudzetas!$P$39&gt;0,A30=1,B30="",J30=""),1,0)</f>
        <v>0</v>
      </c>
      <c r="AK30" s="51">
        <f t="shared" si="0"/>
        <v>0</v>
      </c>
    </row>
    <row r="31" spans="2:37" ht="12.75" hidden="1">
      <c r="B31" s="45" t="str">
        <f>IF(A31=1,2,"-")</f>
        <v>-</v>
      </c>
      <c r="G31" s="69" t="s">
        <v>83</v>
      </c>
      <c r="H31" s="70" t="s">
        <v>41</v>
      </c>
      <c r="I31" s="71"/>
      <c r="J31" s="84"/>
      <c r="K31" s="83"/>
      <c r="L31" s="83"/>
      <c r="M31" s="149"/>
      <c r="AI31" s="51">
        <f>IF(AND(Biudzetas!$P$39&gt;0,B31=2,OR(J31="",AND(K31="",L31=""))),1,0)</f>
        <v>0</v>
      </c>
      <c r="AJ31" s="51">
        <f>IF(AND(Biudzetas!$P$39&gt;0,A31=1,B31="",J31=""),1,0)</f>
        <v>0</v>
      </c>
      <c r="AK31" s="51">
        <f t="shared" si="0"/>
        <v>0</v>
      </c>
    </row>
    <row r="32" spans="2:37" ht="12.75" hidden="1">
      <c r="B32" s="45"/>
      <c r="G32" s="37" t="s">
        <v>84</v>
      </c>
      <c r="H32" s="38" t="s">
        <v>53</v>
      </c>
      <c r="I32" s="39">
        <f>IF(J31&gt;0,J32/J31,0)</f>
        <v>0</v>
      </c>
      <c r="J32" s="72"/>
      <c r="K32" s="50">
        <f>ROUND($I32*K31,2)</f>
        <v>0</v>
      </c>
      <c r="L32" s="50">
        <f>ROUND($I32*L31,2)</f>
        <v>0</v>
      </c>
      <c r="M32" s="150"/>
      <c r="AI32" s="51">
        <f>IF(AND(Biudzetas!$P$39&gt;0,B32=2,OR(J32="",AND(K32="",L32=""))),1,0)</f>
        <v>0</v>
      </c>
      <c r="AJ32" s="51">
        <f>IF(AND(Biudzetas!$P$39&gt;0,A32=1,B32="",J32=""),1,0)</f>
        <v>0</v>
      </c>
      <c r="AK32" s="51">
        <f t="shared" si="0"/>
        <v>0</v>
      </c>
    </row>
    <row r="33" spans="2:37" ht="12.75" hidden="1">
      <c r="B33" s="45"/>
      <c r="G33" s="37" t="s">
        <v>85</v>
      </c>
      <c r="H33" s="38" t="s">
        <v>69</v>
      </c>
      <c r="I33" s="39">
        <f>IF(J31&gt;0,J33/J31,0)</f>
        <v>0</v>
      </c>
      <c r="J33" s="72"/>
      <c r="K33" s="50">
        <f>ROUND($I33*K31,2)</f>
        <v>0</v>
      </c>
      <c r="L33" s="50">
        <f>ROUND($I33*L31,2)</f>
        <v>0</v>
      </c>
      <c r="M33" s="150"/>
      <c r="AI33" s="51">
        <f>IF(AND(Biudzetas!$P$39&gt;0,B33=2,OR(J33="",AND(K33="",L33=""))),1,0)</f>
        <v>0</v>
      </c>
      <c r="AJ33" s="51">
        <f>IF(AND(Biudzetas!$P$39&gt;0,A33=1,B33="",J33=""),1,0)</f>
        <v>0</v>
      </c>
      <c r="AK33" s="51">
        <f t="shared" si="0"/>
        <v>0</v>
      </c>
    </row>
    <row r="34" spans="2:37" ht="12.75" hidden="1">
      <c r="B34" s="45"/>
      <c r="G34" s="37" t="s">
        <v>86</v>
      </c>
      <c r="H34" s="38" t="s">
        <v>70</v>
      </c>
      <c r="I34" s="39">
        <f>IF(J31&gt;0,J34/J31,0)</f>
        <v>0</v>
      </c>
      <c r="J34" s="72"/>
      <c r="K34" s="50">
        <f>ROUND($I34*K31,2)</f>
        <v>0</v>
      </c>
      <c r="L34" s="50">
        <f>ROUND($I34*L31,2)</f>
        <v>0</v>
      </c>
      <c r="M34" s="150"/>
      <c r="AI34" s="51">
        <f>IF(AND(Biudzetas!$P$39&gt;0,B34=2,OR(J34="",AND(K34="",L34=""))),1,0)</f>
        <v>0</v>
      </c>
      <c r="AJ34" s="51">
        <f>IF(AND(Biudzetas!$P$39&gt;0,A34=1,B34="",J34=""),1,0)</f>
        <v>0</v>
      </c>
      <c r="AK34" s="51">
        <f t="shared" si="0"/>
        <v>0</v>
      </c>
    </row>
    <row r="35" spans="2:37" ht="12.75" hidden="1">
      <c r="B35" s="45"/>
      <c r="G35" s="37" t="s">
        <v>87</v>
      </c>
      <c r="H35" s="38" t="s">
        <v>40</v>
      </c>
      <c r="I35" s="39">
        <f>IF(J31&gt;0,J35/J31,0)</f>
        <v>0</v>
      </c>
      <c r="J35" s="72"/>
      <c r="K35" s="50">
        <f>ROUND($I35*K31,2)</f>
        <v>0</v>
      </c>
      <c r="L35" s="50">
        <f>ROUND($I35*L31,2)</f>
        <v>0</v>
      </c>
      <c r="M35" s="150"/>
      <c r="AI35" s="51">
        <f>IF(AND(Biudzetas!$P$39&gt;0,B35=2,OR(J35="",AND(K35="",L35=""))),1,0)</f>
        <v>0</v>
      </c>
      <c r="AJ35" s="51">
        <f>IF(AND(Biudzetas!$P$39&gt;0,A35=1,B35="",J35=""),1,0)</f>
        <v>0</v>
      </c>
      <c r="AK35" s="51">
        <f t="shared" si="0"/>
        <v>0</v>
      </c>
    </row>
    <row r="36" spans="2:37" ht="12.75" hidden="1">
      <c r="B36" s="45" t="str">
        <f>IF(A36=1,1,"-")</f>
        <v>-</v>
      </c>
      <c r="G36" s="66" t="s">
        <v>18</v>
      </c>
      <c r="H36" s="67" t="s">
        <v>108</v>
      </c>
      <c r="I36" s="73">
        <f>IF(J37&lt;&gt;0,J36/J37,0)</f>
        <v>0</v>
      </c>
      <c r="J36" s="68">
        <f>SUM(J38:J41)</f>
        <v>0</v>
      </c>
      <c r="K36" s="68">
        <f>SUM(K38:K41)</f>
        <v>0</v>
      </c>
      <c r="L36" s="68">
        <f>SUM(L38:L41)</f>
        <v>0</v>
      </c>
      <c r="M36" s="148"/>
      <c r="AI36" s="51">
        <f>IF(AND(Biudzetas!$P$39&gt;0,B36=2,OR(J36="",AND(K36="",L36=""))),1,0)</f>
        <v>0</v>
      </c>
      <c r="AJ36" s="51">
        <f>IF(AND(Biudzetas!$P$39&gt;0,A36=1,B36="",J36=""),1,0)</f>
        <v>0</v>
      </c>
      <c r="AK36" s="51">
        <f t="shared" si="0"/>
        <v>0</v>
      </c>
    </row>
    <row r="37" spans="2:37" ht="12.75" hidden="1">
      <c r="B37" s="45" t="str">
        <f>IF(A37=1,2,"-")</f>
        <v>-</v>
      </c>
      <c r="G37" s="69" t="s">
        <v>134</v>
      </c>
      <c r="H37" s="70" t="s">
        <v>41</v>
      </c>
      <c r="I37" s="71"/>
      <c r="J37" s="84"/>
      <c r="K37" s="83"/>
      <c r="L37" s="83"/>
      <c r="M37" s="149"/>
      <c r="AI37" s="51">
        <f>IF(AND(Biudzetas!$P$39&gt;0,B37=2,OR(J37="",AND(K37="",L37=""))),1,0)</f>
        <v>0</v>
      </c>
      <c r="AJ37" s="51">
        <f>IF(AND(Biudzetas!$P$39&gt;0,A37=1,B37="",J37=""),1,0)</f>
        <v>0</v>
      </c>
      <c r="AK37" s="51">
        <f t="shared" si="0"/>
        <v>0</v>
      </c>
    </row>
    <row r="38" spans="2:37" ht="12.75" hidden="1">
      <c r="B38" s="45"/>
      <c r="G38" s="37" t="s">
        <v>135</v>
      </c>
      <c r="H38" s="38" t="s">
        <v>53</v>
      </c>
      <c r="I38" s="39">
        <f>IF(J37&gt;0,J38/J37,0)</f>
        <v>0</v>
      </c>
      <c r="J38" s="72"/>
      <c r="K38" s="50">
        <f>ROUND($I38*K37,2)</f>
        <v>0</v>
      </c>
      <c r="L38" s="50">
        <f>ROUND($I38*L37,2)</f>
        <v>0</v>
      </c>
      <c r="M38" s="150"/>
      <c r="AI38" s="51">
        <f>IF(AND(Biudzetas!$P$39&gt;0,B38=2,OR(J38="",AND(K38="",L38=""))),1,0)</f>
        <v>0</v>
      </c>
      <c r="AJ38" s="51">
        <f>IF(AND(Biudzetas!$P$39&gt;0,A38=1,B38="",J38=""),1,0)</f>
        <v>0</v>
      </c>
      <c r="AK38" s="51">
        <f t="shared" si="0"/>
        <v>0</v>
      </c>
    </row>
    <row r="39" spans="2:37" ht="12.75" hidden="1">
      <c r="B39" s="45"/>
      <c r="G39" s="37" t="s">
        <v>136</v>
      </c>
      <c r="H39" s="38" t="s">
        <v>69</v>
      </c>
      <c r="I39" s="39">
        <f>IF(J37&gt;0,J39/J37,0)</f>
        <v>0</v>
      </c>
      <c r="J39" s="72"/>
      <c r="K39" s="50">
        <f>ROUND($I39*K37,2)</f>
        <v>0</v>
      </c>
      <c r="L39" s="50">
        <f>ROUND($I39*L37,2)</f>
        <v>0</v>
      </c>
      <c r="M39" s="150"/>
      <c r="AI39" s="51">
        <f>IF(AND(Biudzetas!$P$39&gt;0,B39=2,OR(J39="",AND(K39="",L39=""))),1,0)</f>
        <v>0</v>
      </c>
      <c r="AJ39" s="51">
        <f>IF(AND(Biudzetas!$P$39&gt;0,A39=1,B39="",J39=""),1,0)</f>
        <v>0</v>
      </c>
      <c r="AK39" s="51">
        <f t="shared" si="0"/>
        <v>0</v>
      </c>
    </row>
    <row r="40" spans="2:37" ht="12.75" hidden="1">
      <c r="B40" s="45"/>
      <c r="G40" s="37" t="s">
        <v>137</v>
      </c>
      <c r="H40" s="38" t="s">
        <v>70</v>
      </c>
      <c r="I40" s="39">
        <f>IF(J37&gt;0,J40/J37,0)</f>
        <v>0</v>
      </c>
      <c r="J40" s="72"/>
      <c r="K40" s="50">
        <f>ROUND($I40*K37,2)</f>
        <v>0</v>
      </c>
      <c r="L40" s="50">
        <f>ROUND($I40*L37,2)</f>
        <v>0</v>
      </c>
      <c r="M40" s="150"/>
      <c r="AI40" s="51">
        <f>IF(AND(Biudzetas!$P$39&gt;0,B40=2,OR(J40="",AND(K40="",L40=""))),1,0)</f>
        <v>0</v>
      </c>
      <c r="AJ40" s="51">
        <f>IF(AND(Biudzetas!$P$39&gt;0,A40=1,B40="",J40=""),1,0)</f>
        <v>0</v>
      </c>
      <c r="AK40" s="51">
        <f t="shared" si="0"/>
        <v>0</v>
      </c>
    </row>
    <row r="41" spans="2:37" ht="12.75" hidden="1">
      <c r="B41" s="45"/>
      <c r="G41" s="37" t="s">
        <v>168</v>
      </c>
      <c r="H41" s="38" t="s">
        <v>40</v>
      </c>
      <c r="I41" s="39">
        <f>IF(J37&gt;0,J41/J37,0)</f>
        <v>0</v>
      </c>
      <c r="J41" s="72"/>
      <c r="K41" s="50">
        <f>ROUND($I41*K37,2)</f>
        <v>0</v>
      </c>
      <c r="L41" s="50">
        <f>ROUND($I41*L37,2)</f>
        <v>0</v>
      </c>
      <c r="M41" s="150"/>
      <c r="AI41" s="51">
        <f>IF(AND(Biudzetas!$P$39&gt;0,B41=2,OR(J41="",AND(K41="",L41=""))),1,0)</f>
        <v>0</v>
      </c>
      <c r="AJ41" s="51">
        <f>IF(AND(Biudzetas!$P$39&gt;0,A41=1,B41="",J41=""),1,0)</f>
        <v>0</v>
      </c>
      <c r="AK41" s="51">
        <f t="shared" si="0"/>
        <v>0</v>
      </c>
    </row>
    <row r="42" spans="2:37" ht="12.75" hidden="1">
      <c r="B42" s="45" t="str">
        <f>IF(A42=1,1,"-")</f>
        <v>-</v>
      </c>
      <c r="G42" s="66" t="s">
        <v>23</v>
      </c>
      <c r="H42" s="67" t="s">
        <v>108</v>
      </c>
      <c r="I42" s="73">
        <f>IF(J43&lt;&gt;0,J42/J43,0)</f>
        <v>0</v>
      </c>
      <c r="J42" s="68">
        <f>SUM(J44:J47)</f>
        <v>0</v>
      </c>
      <c r="K42" s="68">
        <f>SUM(K44:K47)</f>
        <v>0</v>
      </c>
      <c r="L42" s="68">
        <f>SUM(L44:L47)</f>
        <v>0</v>
      </c>
      <c r="M42" s="148"/>
      <c r="AI42" s="51">
        <f>IF(AND(Biudzetas!$P$39&gt;0,B42=2,OR(J42="",AND(K42="",L42=""))),1,0)</f>
        <v>0</v>
      </c>
      <c r="AJ42" s="51">
        <f>IF(AND(Biudzetas!$P$39&gt;0,A42=1,B42="",J42=""),1,0)</f>
        <v>0</v>
      </c>
      <c r="AK42" s="51">
        <f t="shared" si="0"/>
        <v>0</v>
      </c>
    </row>
    <row r="43" spans="2:37" ht="12.75" hidden="1">
      <c r="B43" s="45" t="str">
        <f>IF(A43=1,2,"-")</f>
        <v>-</v>
      </c>
      <c r="G43" s="69" t="s">
        <v>138</v>
      </c>
      <c r="H43" s="70" t="s">
        <v>41</v>
      </c>
      <c r="I43" s="71"/>
      <c r="J43" s="84"/>
      <c r="K43" s="83"/>
      <c r="L43" s="83"/>
      <c r="M43" s="149"/>
      <c r="AI43" s="51">
        <f>IF(AND(Biudzetas!$P$39&gt;0,B43=2,OR(J43="",AND(K43="",L43=""))),1,0)</f>
        <v>0</v>
      </c>
      <c r="AJ43" s="51">
        <f>IF(AND(Biudzetas!$P$39&gt;0,A43=1,B43="",J43=""),1,0)</f>
        <v>0</v>
      </c>
      <c r="AK43" s="51">
        <f t="shared" si="0"/>
        <v>0</v>
      </c>
    </row>
    <row r="44" spans="2:37" ht="12.75" hidden="1">
      <c r="B44" s="45"/>
      <c r="G44" s="37" t="s">
        <v>139</v>
      </c>
      <c r="H44" s="38" t="s">
        <v>53</v>
      </c>
      <c r="I44" s="39">
        <f>IF(J43&gt;0,J44/J43,0)</f>
        <v>0</v>
      </c>
      <c r="J44" s="72"/>
      <c r="K44" s="50">
        <f>ROUND($I44*K43,2)</f>
        <v>0</v>
      </c>
      <c r="L44" s="50">
        <f>ROUND($I44*L43,2)</f>
        <v>0</v>
      </c>
      <c r="M44" s="150"/>
      <c r="AI44" s="51">
        <f>IF(AND(Biudzetas!$P$39&gt;0,B44=2,OR(J44="",AND(K44="",L44=""))),1,0)</f>
        <v>0</v>
      </c>
      <c r="AJ44" s="51">
        <f>IF(AND(Biudzetas!$P$39&gt;0,A44=1,B44="",J44=""),1,0)</f>
        <v>0</v>
      </c>
      <c r="AK44" s="51">
        <f t="shared" si="0"/>
        <v>0</v>
      </c>
    </row>
    <row r="45" spans="2:37" ht="12.75" hidden="1">
      <c r="B45" s="45"/>
      <c r="G45" s="37" t="s">
        <v>140</v>
      </c>
      <c r="H45" s="38" t="s">
        <v>69</v>
      </c>
      <c r="I45" s="39">
        <f>IF(J43&gt;0,J45/J43,0)</f>
        <v>0</v>
      </c>
      <c r="J45" s="72"/>
      <c r="K45" s="50">
        <f>ROUND($I45*K43,2)</f>
        <v>0</v>
      </c>
      <c r="L45" s="50">
        <f>ROUND($I45*L43,2)</f>
        <v>0</v>
      </c>
      <c r="M45" s="150"/>
      <c r="AI45" s="51">
        <f>IF(AND(Biudzetas!$P$39&gt;0,B45=2,OR(J45="",AND(K45="",L45=""))),1,0)</f>
        <v>0</v>
      </c>
      <c r="AJ45" s="51">
        <f>IF(AND(Biudzetas!$P$39&gt;0,A45=1,B45="",J45=""),1,0)</f>
        <v>0</v>
      </c>
      <c r="AK45" s="51">
        <f t="shared" si="0"/>
        <v>0</v>
      </c>
    </row>
    <row r="46" spans="2:37" ht="12.75" hidden="1">
      <c r="B46" s="45"/>
      <c r="G46" s="37" t="s">
        <v>141</v>
      </c>
      <c r="H46" s="38" t="s">
        <v>70</v>
      </c>
      <c r="I46" s="39">
        <f>IF(J43&gt;0,J46/J43,0)</f>
        <v>0</v>
      </c>
      <c r="J46" s="72"/>
      <c r="K46" s="50">
        <f>ROUND($I46*K43,2)</f>
        <v>0</v>
      </c>
      <c r="L46" s="50">
        <f>ROUND($I46*L43,2)</f>
        <v>0</v>
      </c>
      <c r="M46" s="150"/>
      <c r="AI46" s="51">
        <f>IF(AND(Biudzetas!$P$39&gt;0,B46=2,OR(J46="",AND(K46="",L46=""))),1,0)</f>
        <v>0</v>
      </c>
      <c r="AJ46" s="51">
        <f>IF(AND(Biudzetas!$P$39&gt;0,A46=1,B46="",J46=""),1,0)</f>
        <v>0</v>
      </c>
      <c r="AK46" s="51">
        <f t="shared" si="0"/>
        <v>0</v>
      </c>
    </row>
    <row r="47" spans="2:37" ht="12.75" hidden="1">
      <c r="B47" s="45"/>
      <c r="G47" s="37" t="s">
        <v>167</v>
      </c>
      <c r="H47" s="38" t="s">
        <v>40</v>
      </c>
      <c r="I47" s="39">
        <f>IF(J43&gt;0,J47/J43,0)</f>
        <v>0</v>
      </c>
      <c r="J47" s="72"/>
      <c r="K47" s="50">
        <f>ROUND($I47*K43,2)</f>
        <v>0</v>
      </c>
      <c r="L47" s="50">
        <f>ROUND($I47*L43,2)</f>
        <v>0</v>
      </c>
      <c r="M47" s="150"/>
      <c r="AI47" s="51">
        <f>IF(AND(Biudzetas!$P$39&gt;0,B47=2,OR(J47="",AND(K47="",L47=""))),1,0)</f>
        <v>0</v>
      </c>
      <c r="AJ47" s="51">
        <f>IF(AND(Biudzetas!$P$39&gt;0,A47=1,B47="",J47=""),1,0)</f>
        <v>0</v>
      </c>
      <c r="AK47" s="51">
        <f t="shared" si="0"/>
        <v>0</v>
      </c>
    </row>
    <row r="48" spans="2:37" ht="12.75" hidden="1">
      <c r="B48" s="45" t="str">
        <f>IF(A48=1,1,"-")</f>
        <v>-</v>
      </c>
      <c r="G48" s="66" t="s">
        <v>34</v>
      </c>
      <c r="H48" s="67" t="s">
        <v>108</v>
      </c>
      <c r="I48" s="73">
        <f>IF(J49&lt;&gt;0,J48/J49,0)</f>
        <v>0</v>
      </c>
      <c r="J48" s="68">
        <f>SUM(J50:J53)</f>
        <v>0</v>
      </c>
      <c r="K48" s="68">
        <f>SUM(K50:K53)</f>
        <v>0</v>
      </c>
      <c r="L48" s="68">
        <f>SUM(L50:L53)</f>
        <v>0</v>
      </c>
      <c r="M48" s="148"/>
      <c r="AI48" s="51">
        <f>IF(AND(Biudzetas!$P$39&gt;0,B48=2,OR(J48="",AND(K48="",L48=""))),1,0)</f>
        <v>0</v>
      </c>
      <c r="AJ48" s="51">
        <f>IF(AND(Biudzetas!$P$39&gt;0,A48=1,B48="",J48=""),1,0)</f>
        <v>0</v>
      </c>
      <c r="AK48" s="51">
        <f t="shared" si="0"/>
        <v>0</v>
      </c>
    </row>
    <row r="49" spans="2:37" ht="12.75" hidden="1">
      <c r="B49" s="45" t="str">
        <f>IF(A49=1,2,"-")</f>
        <v>-</v>
      </c>
      <c r="G49" s="69" t="s">
        <v>142</v>
      </c>
      <c r="H49" s="70" t="s">
        <v>41</v>
      </c>
      <c r="I49" s="71"/>
      <c r="J49" s="84"/>
      <c r="K49" s="83"/>
      <c r="L49" s="83"/>
      <c r="M49" s="149"/>
      <c r="AI49" s="51">
        <f>IF(AND(Biudzetas!$P$39&gt;0,B49=2,OR(J49="",AND(K49="",L49=""))),1,0)</f>
        <v>0</v>
      </c>
      <c r="AJ49" s="51">
        <f>IF(AND(Biudzetas!$P$39&gt;0,A49=1,B49="",J49=""),1,0)</f>
        <v>0</v>
      </c>
      <c r="AK49" s="51">
        <f t="shared" si="0"/>
        <v>0</v>
      </c>
    </row>
    <row r="50" spans="2:37" ht="12.75" hidden="1">
      <c r="B50" s="45"/>
      <c r="G50" s="37" t="s">
        <v>143</v>
      </c>
      <c r="H50" s="38" t="s">
        <v>53</v>
      </c>
      <c r="I50" s="39">
        <f>IF(J49&gt;0,J50/J49,0)</f>
        <v>0</v>
      </c>
      <c r="J50" s="72"/>
      <c r="K50" s="50">
        <f>ROUND($I50*K49,2)</f>
        <v>0</v>
      </c>
      <c r="L50" s="50">
        <f>ROUND($I50*L49,2)</f>
        <v>0</v>
      </c>
      <c r="M50" s="150"/>
      <c r="AI50" s="51">
        <f>IF(AND(Biudzetas!$P$39&gt;0,B50=2,OR(J50="",AND(K50="",L50=""))),1,0)</f>
        <v>0</v>
      </c>
      <c r="AJ50" s="51">
        <f>IF(AND(Biudzetas!$P$39&gt;0,A50=1,B50="",J50=""),1,0)</f>
        <v>0</v>
      </c>
      <c r="AK50" s="51">
        <f t="shared" si="0"/>
        <v>0</v>
      </c>
    </row>
    <row r="51" spans="2:37" ht="12.75" hidden="1">
      <c r="B51" s="45"/>
      <c r="G51" s="37" t="s">
        <v>144</v>
      </c>
      <c r="H51" s="38" t="s">
        <v>69</v>
      </c>
      <c r="I51" s="39">
        <f>IF(J49&gt;0,J51/J49,0)</f>
        <v>0</v>
      </c>
      <c r="J51" s="72"/>
      <c r="K51" s="50">
        <f>ROUND($I51*K49,2)</f>
        <v>0</v>
      </c>
      <c r="L51" s="50">
        <f>ROUND($I51*L49,2)</f>
        <v>0</v>
      </c>
      <c r="M51" s="150"/>
      <c r="AI51" s="51">
        <f>IF(AND(Biudzetas!$P$39&gt;0,B51=2,OR(J51="",AND(K51="",L51=""))),1,0)</f>
        <v>0</v>
      </c>
      <c r="AJ51" s="51">
        <f>IF(AND(Biudzetas!$P$39&gt;0,A51=1,B51="",J51=""),1,0)</f>
        <v>0</v>
      </c>
      <c r="AK51" s="51">
        <f t="shared" si="0"/>
        <v>0</v>
      </c>
    </row>
    <row r="52" spans="2:37" ht="12.75" hidden="1">
      <c r="B52" s="45"/>
      <c r="G52" s="37" t="s">
        <v>145</v>
      </c>
      <c r="H52" s="38" t="s">
        <v>70</v>
      </c>
      <c r="I52" s="39">
        <f>IF(J49&gt;0,J52/J49,0)</f>
        <v>0</v>
      </c>
      <c r="J52" s="72"/>
      <c r="K52" s="50">
        <f>ROUND($I52*K49,2)</f>
        <v>0</v>
      </c>
      <c r="L52" s="50">
        <f>ROUND($I52*L49,2)</f>
        <v>0</v>
      </c>
      <c r="M52" s="150"/>
      <c r="AI52" s="51">
        <f>IF(AND(Biudzetas!$P$39&gt;0,B52=2,OR(J52="",AND(K52="",L52=""))),1,0)</f>
        <v>0</v>
      </c>
      <c r="AJ52" s="51">
        <f>IF(AND(Biudzetas!$P$39&gt;0,A52=1,B52="",J52=""),1,0)</f>
        <v>0</v>
      </c>
      <c r="AK52" s="51">
        <f t="shared" si="0"/>
        <v>0</v>
      </c>
    </row>
    <row r="53" spans="2:37" ht="12.75" hidden="1">
      <c r="B53" s="45"/>
      <c r="G53" s="37" t="s">
        <v>166</v>
      </c>
      <c r="H53" s="38" t="s">
        <v>40</v>
      </c>
      <c r="I53" s="39">
        <f>IF(J49&gt;0,J53/J49,0)</f>
        <v>0</v>
      </c>
      <c r="J53" s="72"/>
      <c r="K53" s="50">
        <f>ROUND($I53*K49,2)</f>
        <v>0</v>
      </c>
      <c r="L53" s="50">
        <f>ROUND($I53*L49,2)</f>
        <v>0</v>
      </c>
      <c r="M53" s="150"/>
      <c r="AI53" s="51">
        <f>IF(AND(Biudzetas!$P$39&gt;0,B53=2,OR(J53="",AND(K53="",L53=""))),1,0)</f>
        <v>0</v>
      </c>
      <c r="AJ53" s="51">
        <f>IF(AND(Biudzetas!$P$39&gt;0,A53=1,B53="",J53=""),1,0)</f>
        <v>0</v>
      </c>
      <c r="AK53" s="51">
        <f t="shared" si="0"/>
        <v>0</v>
      </c>
    </row>
    <row r="54" spans="2:37" ht="12.75" hidden="1">
      <c r="B54" s="45" t="str">
        <f>IF(A54=1,1,"-")</f>
        <v>-</v>
      </c>
      <c r="G54" s="66" t="s">
        <v>56</v>
      </c>
      <c r="H54" s="67" t="s">
        <v>108</v>
      </c>
      <c r="I54" s="73">
        <f>IF(J55&lt;&gt;0,J54/J55,0)</f>
        <v>0</v>
      </c>
      <c r="J54" s="68">
        <f>SUM(J56:J59)</f>
        <v>0</v>
      </c>
      <c r="K54" s="68">
        <f>SUM(K56:K59)</f>
        <v>0</v>
      </c>
      <c r="L54" s="68">
        <f>SUM(L56:L59)</f>
        <v>0</v>
      </c>
      <c r="M54" s="148"/>
      <c r="AI54" s="51">
        <f>IF(AND(Biudzetas!$P$39&gt;0,B54=2,OR(J54="",AND(K54="",L54=""))),1,0)</f>
        <v>0</v>
      </c>
      <c r="AJ54" s="51">
        <f>IF(AND(Biudzetas!$P$39&gt;0,A54=1,B54="",J54=""),1,0)</f>
        <v>0</v>
      </c>
      <c r="AK54" s="51">
        <f t="shared" si="0"/>
        <v>0</v>
      </c>
    </row>
    <row r="55" spans="2:37" ht="12.75" hidden="1">
      <c r="B55" s="45" t="str">
        <f>IF(A55=1,2,"-")</f>
        <v>-</v>
      </c>
      <c r="G55" s="69" t="s">
        <v>146</v>
      </c>
      <c r="H55" s="70" t="s">
        <v>41</v>
      </c>
      <c r="I55" s="71"/>
      <c r="J55" s="84"/>
      <c r="K55" s="83"/>
      <c r="L55" s="83"/>
      <c r="M55" s="149"/>
      <c r="AI55" s="51">
        <f>IF(AND(Biudzetas!$P$39&gt;0,B55=2,OR(J55="",AND(K55="",L55=""))),1,0)</f>
        <v>0</v>
      </c>
      <c r="AJ55" s="51">
        <f>IF(AND(Biudzetas!$P$39&gt;0,A55=1,B55="",J55=""),1,0)</f>
        <v>0</v>
      </c>
      <c r="AK55" s="51">
        <f t="shared" si="0"/>
        <v>0</v>
      </c>
    </row>
    <row r="56" spans="2:37" ht="12.75" hidden="1">
      <c r="B56" s="45"/>
      <c r="G56" s="37" t="s">
        <v>147</v>
      </c>
      <c r="H56" s="38" t="s">
        <v>53</v>
      </c>
      <c r="I56" s="39">
        <f>IF(J55&gt;0,J56/J55,0)</f>
        <v>0</v>
      </c>
      <c r="J56" s="72"/>
      <c r="K56" s="50">
        <f>ROUND($I56*K55,2)</f>
        <v>0</v>
      </c>
      <c r="L56" s="50">
        <f>ROUND($I56*L55,2)</f>
        <v>0</v>
      </c>
      <c r="M56" s="150"/>
      <c r="AI56" s="51">
        <f>IF(AND(Biudzetas!$P$39&gt;0,B56=2,OR(J56="",AND(K56="",L56=""))),1,0)</f>
        <v>0</v>
      </c>
      <c r="AJ56" s="51">
        <f>IF(AND(Biudzetas!$P$39&gt;0,A56=1,B56="",J56=""),1,0)</f>
        <v>0</v>
      </c>
      <c r="AK56" s="51">
        <f t="shared" si="0"/>
        <v>0</v>
      </c>
    </row>
    <row r="57" spans="2:37" ht="12.75" hidden="1">
      <c r="B57" s="45"/>
      <c r="G57" s="37" t="s">
        <v>148</v>
      </c>
      <c r="H57" s="38" t="s">
        <v>69</v>
      </c>
      <c r="I57" s="39">
        <f>IF(J55&gt;0,J57/J55,0)</f>
        <v>0</v>
      </c>
      <c r="J57" s="72"/>
      <c r="K57" s="50">
        <f>ROUND($I57*K55,2)</f>
        <v>0</v>
      </c>
      <c r="L57" s="50">
        <f>ROUND($I57*L55,2)</f>
        <v>0</v>
      </c>
      <c r="M57" s="150"/>
      <c r="AI57" s="51">
        <f>IF(AND(Biudzetas!$P$39&gt;0,B57=2,OR(J57="",AND(K57="",L57=""))),1,0)</f>
        <v>0</v>
      </c>
      <c r="AJ57" s="51">
        <f>IF(AND(Biudzetas!$P$39&gt;0,A57=1,B57="",J57=""),1,0)</f>
        <v>0</v>
      </c>
      <c r="AK57" s="51">
        <f t="shared" si="0"/>
        <v>0</v>
      </c>
    </row>
    <row r="58" spans="2:37" ht="12.75" hidden="1">
      <c r="B58" s="45"/>
      <c r="G58" s="37" t="s">
        <v>149</v>
      </c>
      <c r="H58" s="38" t="s">
        <v>70</v>
      </c>
      <c r="I58" s="39">
        <f>IF(J55&gt;0,J58/J55,0)</f>
        <v>0</v>
      </c>
      <c r="J58" s="72"/>
      <c r="K58" s="50">
        <f>ROUND($I58*K55,2)</f>
        <v>0</v>
      </c>
      <c r="L58" s="50">
        <f>ROUND($I58*L55,2)</f>
        <v>0</v>
      </c>
      <c r="M58" s="150"/>
      <c r="AI58" s="51">
        <f>IF(AND(Biudzetas!$P$39&gt;0,B58=2,OR(J58="",AND(K58="",L58=""))),1,0)</f>
        <v>0</v>
      </c>
      <c r="AJ58" s="51">
        <f>IF(AND(Biudzetas!$P$39&gt;0,A58=1,B58="",J58=""),1,0)</f>
        <v>0</v>
      </c>
      <c r="AK58" s="51">
        <f t="shared" si="0"/>
        <v>0</v>
      </c>
    </row>
    <row r="59" spans="2:37" ht="12.75" hidden="1">
      <c r="B59" s="45"/>
      <c r="G59" s="37" t="s">
        <v>165</v>
      </c>
      <c r="H59" s="38" t="s">
        <v>40</v>
      </c>
      <c r="I59" s="39">
        <f>IF(J55&gt;0,J59/J55,0)</f>
        <v>0</v>
      </c>
      <c r="J59" s="72"/>
      <c r="K59" s="50">
        <f>ROUND($I59*K55,2)</f>
        <v>0</v>
      </c>
      <c r="L59" s="50">
        <f>ROUND($I59*L55,2)</f>
        <v>0</v>
      </c>
      <c r="M59" s="150"/>
      <c r="AI59" s="51">
        <f>IF(AND(Biudzetas!$P$39&gt;0,B59=2,OR(J59="",AND(K59="",L59=""))),1,0)</f>
        <v>0</v>
      </c>
      <c r="AJ59" s="51">
        <f>IF(AND(Biudzetas!$P$39&gt;0,A59=1,B59="",J59=""),1,0)</f>
        <v>0</v>
      </c>
      <c r="AK59" s="51">
        <f t="shared" si="0"/>
        <v>0</v>
      </c>
    </row>
    <row r="60" spans="2:37" ht="12.75" hidden="1">
      <c r="B60" s="45" t="str">
        <f>IF(A60=1,1,"-")</f>
        <v>-</v>
      </c>
      <c r="G60" s="66" t="s">
        <v>88</v>
      </c>
      <c r="H60" s="67" t="s">
        <v>108</v>
      </c>
      <c r="I60" s="73">
        <f>IF(J61&lt;&gt;0,J60/J61,0)</f>
        <v>0</v>
      </c>
      <c r="J60" s="68">
        <f>SUM(J62:J65)</f>
        <v>0</v>
      </c>
      <c r="K60" s="68">
        <f>SUM(K62:K65)</f>
        <v>0</v>
      </c>
      <c r="L60" s="68">
        <f>SUM(L62:L65)</f>
        <v>0</v>
      </c>
      <c r="M60" s="148"/>
      <c r="AI60" s="51">
        <f>IF(AND(Biudzetas!$P$39&gt;0,B60=2,OR(J60="",AND(K60="",L60=""))),1,0)</f>
        <v>0</v>
      </c>
      <c r="AJ60" s="51">
        <f>IF(AND(Biudzetas!$P$39&gt;0,A60=1,B60="",J60=""),1,0)</f>
        <v>0</v>
      </c>
      <c r="AK60" s="51">
        <f t="shared" si="0"/>
        <v>0</v>
      </c>
    </row>
    <row r="61" spans="2:37" ht="12.75" hidden="1">
      <c r="B61" s="45" t="str">
        <f>IF(A61=1,2,"-")</f>
        <v>-</v>
      </c>
      <c r="G61" s="69" t="s">
        <v>150</v>
      </c>
      <c r="H61" s="70" t="s">
        <v>41</v>
      </c>
      <c r="I61" s="71"/>
      <c r="J61" s="84"/>
      <c r="K61" s="83"/>
      <c r="L61" s="83"/>
      <c r="M61" s="149"/>
      <c r="AI61" s="51">
        <f>IF(AND(Biudzetas!$P$39&gt;0,B61=2,OR(J61="",AND(K61="",L61=""))),1,0)</f>
        <v>0</v>
      </c>
      <c r="AJ61" s="51">
        <f>IF(AND(Biudzetas!$P$39&gt;0,A61=1,B61="",J61=""),1,0)</f>
        <v>0</v>
      </c>
      <c r="AK61" s="51">
        <f t="shared" si="0"/>
        <v>0</v>
      </c>
    </row>
    <row r="62" spans="2:37" ht="12.75" hidden="1">
      <c r="B62" s="45"/>
      <c r="G62" s="37" t="s">
        <v>151</v>
      </c>
      <c r="H62" s="38" t="s">
        <v>53</v>
      </c>
      <c r="I62" s="39">
        <f>IF(J61&gt;0,J62/J61,0)</f>
        <v>0</v>
      </c>
      <c r="J62" s="72"/>
      <c r="K62" s="50">
        <f>ROUND($I62*K61,2)</f>
        <v>0</v>
      </c>
      <c r="L62" s="50">
        <f>ROUND($I62*L61,2)</f>
        <v>0</v>
      </c>
      <c r="M62" s="150"/>
      <c r="AI62" s="51">
        <f>IF(AND(Biudzetas!$P$39&gt;0,B62=2,OR(J62="",AND(K62="",L62=""))),1,0)</f>
        <v>0</v>
      </c>
      <c r="AJ62" s="51">
        <f>IF(AND(Biudzetas!$P$39&gt;0,A62=1,B62="",J62=""),1,0)</f>
        <v>0</v>
      </c>
      <c r="AK62" s="51">
        <f t="shared" si="0"/>
        <v>0</v>
      </c>
    </row>
    <row r="63" spans="2:37" ht="12.75" hidden="1">
      <c r="B63" s="45"/>
      <c r="G63" s="37" t="s">
        <v>152</v>
      </c>
      <c r="H63" s="38" t="s">
        <v>69</v>
      </c>
      <c r="I63" s="39">
        <f>IF(J61&gt;0,J63/J61,0)</f>
        <v>0</v>
      </c>
      <c r="J63" s="72"/>
      <c r="K63" s="50">
        <f>ROUND($I63*K61,2)</f>
        <v>0</v>
      </c>
      <c r="L63" s="50">
        <f>ROUND($I63*L61,2)</f>
        <v>0</v>
      </c>
      <c r="M63" s="150"/>
      <c r="AI63" s="51">
        <f>IF(AND(Biudzetas!$P$39&gt;0,B63=2,OR(J63="",AND(K63="",L63=""))),1,0)</f>
        <v>0</v>
      </c>
      <c r="AJ63" s="51">
        <f>IF(AND(Biudzetas!$P$39&gt;0,A63=1,B63="",J63=""),1,0)</f>
        <v>0</v>
      </c>
      <c r="AK63" s="51">
        <f t="shared" si="0"/>
        <v>0</v>
      </c>
    </row>
    <row r="64" spans="2:37" ht="12.75" hidden="1">
      <c r="B64" s="45"/>
      <c r="G64" s="37" t="s">
        <v>153</v>
      </c>
      <c r="H64" s="38" t="s">
        <v>70</v>
      </c>
      <c r="I64" s="39">
        <f>IF(J61&gt;0,J64/J61,0)</f>
        <v>0</v>
      </c>
      <c r="J64" s="72"/>
      <c r="K64" s="50">
        <f>ROUND($I64*K61,2)</f>
        <v>0</v>
      </c>
      <c r="L64" s="50">
        <f>ROUND($I64*L61,2)</f>
        <v>0</v>
      </c>
      <c r="M64" s="150"/>
      <c r="AI64" s="51">
        <f>IF(AND(Biudzetas!$P$39&gt;0,B64=2,OR(J64="",AND(K64="",L64=""))),1,0)</f>
        <v>0</v>
      </c>
      <c r="AJ64" s="51">
        <f>IF(AND(Biudzetas!$P$39&gt;0,A64=1,B64="",J64=""),1,0)</f>
        <v>0</v>
      </c>
      <c r="AK64" s="51">
        <f t="shared" si="0"/>
        <v>0</v>
      </c>
    </row>
    <row r="65" spans="2:37" ht="12.75" hidden="1">
      <c r="B65" s="45"/>
      <c r="G65" s="37" t="s">
        <v>164</v>
      </c>
      <c r="H65" s="38" t="s">
        <v>40</v>
      </c>
      <c r="I65" s="39">
        <f>IF(J61&gt;0,J65/J61,0)</f>
        <v>0</v>
      </c>
      <c r="J65" s="72"/>
      <c r="K65" s="50">
        <f>ROUND($I65*K61,2)</f>
        <v>0</v>
      </c>
      <c r="L65" s="50">
        <f>ROUND($I65*L61,2)</f>
        <v>0</v>
      </c>
      <c r="M65" s="150"/>
      <c r="AI65" s="51">
        <f>IF(AND(Biudzetas!$P$39&gt;0,B65=2,OR(J65="",AND(K65="",L65=""))),1,0)</f>
        <v>0</v>
      </c>
      <c r="AJ65" s="51">
        <f>IF(AND(Biudzetas!$P$39&gt;0,A65=1,B65="",J65=""),1,0)</f>
        <v>0</v>
      </c>
      <c r="AK65" s="51">
        <f t="shared" si="0"/>
        <v>0</v>
      </c>
    </row>
    <row r="66" spans="2:37" ht="12.75" hidden="1">
      <c r="B66" s="45" t="str">
        <f>IF(A66=1,1,"-")</f>
        <v>-</v>
      </c>
      <c r="G66" s="66" t="s">
        <v>89</v>
      </c>
      <c r="H66" s="67" t="s">
        <v>108</v>
      </c>
      <c r="I66" s="73">
        <f>IF(J67&lt;&gt;0,J66/J67,0)</f>
        <v>0</v>
      </c>
      <c r="J66" s="68">
        <f>SUM(J68:J71)</f>
        <v>0</v>
      </c>
      <c r="K66" s="68">
        <f>SUM(K68:K71)</f>
        <v>0</v>
      </c>
      <c r="L66" s="68">
        <f>SUM(L68:L71)</f>
        <v>0</v>
      </c>
      <c r="M66" s="148"/>
      <c r="AI66" s="51">
        <f>IF(AND(Biudzetas!$P$39&gt;0,B66=2,OR(J66="",AND(K66="",L66=""))),1,0)</f>
        <v>0</v>
      </c>
      <c r="AJ66" s="51">
        <f>IF(AND(Biudzetas!$P$39&gt;0,A66=1,B66="",J66=""),1,0)</f>
        <v>0</v>
      </c>
      <c r="AK66" s="51">
        <f t="shared" si="0"/>
        <v>0</v>
      </c>
    </row>
    <row r="67" spans="2:37" ht="12.75" hidden="1">
      <c r="B67" s="45" t="str">
        <f>IF(A67=1,2,"-")</f>
        <v>-</v>
      </c>
      <c r="G67" s="69" t="s">
        <v>154</v>
      </c>
      <c r="H67" s="70" t="s">
        <v>41</v>
      </c>
      <c r="I67" s="71"/>
      <c r="J67" s="84"/>
      <c r="K67" s="83"/>
      <c r="L67" s="83"/>
      <c r="M67" s="149"/>
      <c r="AI67" s="51">
        <f>IF(AND(Biudzetas!$P$39&gt;0,B67=2,OR(J67="",AND(K67="",L67=""))),1,0)</f>
        <v>0</v>
      </c>
      <c r="AJ67" s="51">
        <f>IF(AND(Biudzetas!$P$39&gt;0,A67=1,B67="",J67=""),1,0)</f>
        <v>0</v>
      </c>
      <c r="AK67" s="51">
        <f t="shared" si="0"/>
        <v>0</v>
      </c>
    </row>
    <row r="68" spans="2:37" ht="12.75" hidden="1">
      <c r="B68" s="45"/>
      <c r="G68" s="37" t="s">
        <v>155</v>
      </c>
      <c r="H68" s="38" t="s">
        <v>53</v>
      </c>
      <c r="I68" s="39">
        <f>IF(J67&gt;0,J68/J67,0)</f>
        <v>0</v>
      </c>
      <c r="J68" s="72"/>
      <c r="K68" s="50">
        <f>ROUND($I68*K67,2)</f>
        <v>0</v>
      </c>
      <c r="L68" s="50">
        <f>ROUND($I68*L67,2)</f>
        <v>0</v>
      </c>
      <c r="M68" s="150"/>
      <c r="AI68" s="51">
        <f>IF(AND(Biudzetas!$P$39&gt;0,B68=2,OR(J68="",AND(K68="",L68=""))),1,0)</f>
        <v>0</v>
      </c>
      <c r="AJ68" s="51">
        <f>IF(AND(Biudzetas!$P$39&gt;0,A68=1,B68="",J68=""),1,0)</f>
        <v>0</v>
      </c>
      <c r="AK68" s="51">
        <f t="shared" si="0"/>
        <v>0</v>
      </c>
    </row>
    <row r="69" spans="2:37" ht="12.75" hidden="1">
      <c r="B69" s="45"/>
      <c r="G69" s="37" t="s">
        <v>156</v>
      </c>
      <c r="H69" s="38" t="s">
        <v>69</v>
      </c>
      <c r="I69" s="39">
        <f>IF(J67&gt;0,J69/J67,0)</f>
        <v>0</v>
      </c>
      <c r="J69" s="72"/>
      <c r="K69" s="50">
        <f>ROUND($I69*K67,2)</f>
        <v>0</v>
      </c>
      <c r="L69" s="50">
        <f>ROUND($I69*L67,2)</f>
        <v>0</v>
      </c>
      <c r="M69" s="150"/>
      <c r="AI69" s="51">
        <f>IF(AND(Biudzetas!$P$39&gt;0,B69=2,OR(J69="",AND(K69="",L69=""))),1,0)</f>
        <v>0</v>
      </c>
      <c r="AJ69" s="51">
        <f>IF(AND(Biudzetas!$P$39&gt;0,A69=1,B69="",J69=""),1,0)</f>
        <v>0</v>
      </c>
      <c r="AK69" s="51">
        <f t="shared" si="0"/>
        <v>0</v>
      </c>
    </row>
    <row r="70" spans="2:37" ht="12.75" hidden="1">
      <c r="B70" s="45"/>
      <c r="G70" s="37" t="s">
        <v>157</v>
      </c>
      <c r="H70" s="38" t="s">
        <v>70</v>
      </c>
      <c r="I70" s="39">
        <f>IF(J67&gt;0,J70/J67,0)</f>
        <v>0</v>
      </c>
      <c r="J70" s="72"/>
      <c r="K70" s="50">
        <f>ROUND($I70*K67,2)</f>
        <v>0</v>
      </c>
      <c r="L70" s="50">
        <f>ROUND($I70*L67,2)</f>
        <v>0</v>
      </c>
      <c r="M70" s="150"/>
      <c r="AI70" s="51">
        <f>IF(AND(Biudzetas!$P$39&gt;0,B70=2,OR(J70="",AND(K70="",L70=""))),1,0)</f>
        <v>0</v>
      </c>
      <c r="AJ70" s="51">
        <f>IF(AND(Biudzetas!$P$39&gt;0,A70=1,B70="",J70=""),1,0)</f>
        <v>0</v>
      </c>
      <c r="AK70" s="51">
        <f t="shared" si="0"/>
        <v>0</v>
      </c>
    </row>
    <row r="71" spans="2:37" ht="12.75" hidden="1">
      <c r="B71" s="45"/>
      <c r="G71" s="37" t="s">
        <v>163</v>
      </c>
      <c r="H71" s="38" t="s">
        <v>40</v>
      </c>
      <c r="I71" s="39">
        <f>IF(J67&gt;0,J71/J67,0)</f>
        <v>0</v>
      </c>
      <c r="J71" s="72"/>
      <c r="K71" s="50">
        <f>ROUND($I71*K67,2)</f>
        <v>0</v>
      </c>
      <c r="L71" s="50">
        <f>ROUND($I71*L67,2)</f>
        <v>0</v>
      </c>
      <c r="M71" s="150"/>
      <c r="AI71" s="51">
        <f>IF(AND(Biudzetas!$P$39&gt;0,B71=2,OR(J71="",AND(K71="",L71=""))),1,0)</f>
        <v>0</v>
      </c>
      <c r="AJ71" s="51">
        <f>IF(AND(Biudzetas!$P$39&gt;0,A71=1,B71="",J71=""),1,0)</f>
        <v>0</v>
      </c>
      <c r="AK71" s="51">
        <f t="shared" si="0"/>
        <v>0</v>
      </c>
    </row>
    <row r="72" spans="2:37" ht="12.75" hidden="1">
      <c r="B72" s="45" t="str">
        <f>IF(A72=1,1,"-")</f>
        <v>-</v>
      </c>
      <c r="G72" s="66" t="s">
        <v>90</v>
      </c>
      <c r="H72" s="67" t="s">
        <v>108</v>
      </c>
      <c r="I72" s="73">
        <f>IF(J73&lt;&gt;0,J72/J73,0)</f>
        <v>0</v>
      </c>
      <c r="J72" s="68">
        <f>SUM(J74:J77)</f>
        <v>0</v>
      </c>
      <c r="K72" s="68">
        <f>SUM(K74:K77)</f>
        <v>0</v>
      </c>
      <c r="L72" s="68">
        <f>SUM(L74:L77)</f>
        <v>0</v>
      </c>
      <c r="M72" s="148"/>
      <c r="AI72" s="51">
        <f>IF(AND(Biudzetas!$P$39&gt;0,B72=2,OR(J72="",AND(K72="",L72=""))),1,0)</f>
        <v>0</v>
      </c>
      <c r="AJ72" s="51">
        <f>IF(AND(Biudzetas!$P$39&gt;0,A72=1,B72="",J72=""),1,0)</f>
        <v>0</v>
      </c>
      <c r="AK72" s="51">
        <f t="shared" si="0"/>
        <v>0</v>
      </c>
    </row>
    <row r="73" spans="2:37" ht="12.75" hidden="1">
      <c r="B73" s="45" t="str">
        <f>IF(A73=1,2,"-")</f>
        <v>-</v>
      </c>
      <c r="G73" s="69" t="s">
        <v>158</v>
      </c>
      <c r="H73" s="70" t="s">
        <v>41</v>
      </c>
      <c r="I73" s="71"/>
      <c r="J73" s="84"/>
      <c r="K73" s="83"/>
      <c r="L73" s="83"/>
      <c r="M73" s="149"/>
      <c r="AI73" s="51">
        <f>IF(AND(Biudzetas!$P$39&gt;0,B73=2,OR(J73="",AND(K73="",L73=""))),1,0)</f>
        <v>0</v>
      </c>
      <c r="AJ73" s="51">
        <f>IF(AND(Biudzetas!$P$39&gt;0,A73=1,B73="",J73=""),1,0)</f>
        <v>0</v>
      </c>
      <c r="AK73" s="51">
        <f t="shared" si="0"/>
        <v>0</v>
      </c>
    </row>
    <row r="74" spans="2:37" ht="12.75" hidden="1">
      <c r="B74" s="45"/>
      <c r="G74" s="37" t="s">
        <v>159</v>
      </c>
      <c r="H74" s="38" t="s">
        <v>53</v>
      </c>
      <c r="I74" s="39">
        <f>IF(J73&gt;0,J74/J73,0)</f>
        <v>0</v>
      </c>
      <c r="J74" s="72"/>
      <c r="K74" s="50">
        <f>ROUND($I74*K73,2)</f>
        <v>0</v>
      </c>
      <c r="L74" s="50">
        <f>ROUND($I74*L73,2)</f>
        <v>0</v>
      </c>
      <c r="M74" s="150"/>
      <c r="AI74" s="51">
        <f>IF(AND(Biudzetas!$P$39&gt;0,B74=2,OR(J74="",AND(K74="",L74=""))),1,0)</f>
        <v>0</v>
      </c>
      <c r="AJ74" s="51">
        <f>IF(AND(Biudzetas!$P$39&gt;0,A74=1,B74="",J74=""),1,0)</f>
        <v>0</v>
      </c>
      <c r="AK74" s="51">
        <f t="shared" si="0"/>
        <v>0</v>
      </c>
    </row>
    <row r="75" spans="2:37" ht="12.75" hidden="1">
      <c r="B75" s="45"/>
      <c r="G75" s="37" t="s">
        <v>160</v>
      </c>
      <c r="H75" s="38" t="s">
        <v>69</v>
      </c>
      <c r="I75" s="39">
        <f>IF(J73&gt;0,J75/J73,0)</f>
        <v>0</v>
      </c>
      <c r="J75" s="72"/>
      <c r="K75" s="50">
        <f>ROUND($I75*K73,2)</f>
        <v>0</v>
      </c>
      <c r="L75" s="50">
        <f>ROUND($I75*L73,2)</f>
        <v>0</v>
      </c>
      <c r="M75" s="150"/>
      <c r="AI75" s="51">
        <f>IF(AND(Biudzetas!$P$39&gt;0,B75=2,OR(J75="",AND(K75="",L75=""))),1,0)</f>
        <v>0</v>
      </c>
      <c r="AJ75" s="51">
        <f>IF(AND(Biudzetas!$P$39&gt;0,A75=1,B75="",J75=""),1,0)</f>
        <v>0</v>
      </c>
      <c r="AK75" s="51">
        <f t="shared" si="0"/>
        <v>0</v>
      </c>
    </row>
    <row r="76" spans="2:37" ht="12.75" hidden="1">
      <c r="B76" s="45"/>
      <c r="G76" s="37" t="s">
        <v>161</v>
      </c>
      <c r="H76" s="38" t="s">
        <v>70</v>
      </c>
      <c r="I76" s="39">
        <f>IF(J73&gt;0,J76/J73,0)</f>
        <v>0</v>
      </c>
      <c r="J76" s="72"/>
      <c r="K76" s="50">
        <f>ROUND($I76*K73,2)</f>
        <v>0</v>
      </c>
      <c r="L76" s="50">
        <f>ROUND($I76*L73,2)</f>
        <v>0</v>
      </c>
      <c r="M76" s="150"/>
      <c r="AI76" s="51">
        <f>IF(AND(Biudzetas!$P$39&gt;0,B76=2,OR(J76="",AND(K76="",L76=""))),1,0)</f>
        <v>0</v>
      </c>
      <c r="AJ76" s="51">
        <f>IF(AND(Biudzetas!$P$39&gt;0,A76=1,B76="",J76=""),1,0)</f>
        <v>0</v>
      </c>
      <c r="AK76" s="51">
        <f t="shared" si="0"/>
        <v>0</v>
      </c>
    </row>
    <row r="77" spans="2:37" ht="12.75" hidden="1">
      <c r="B77" s="45"/>
      <c r="G77" s="37" t="s">
        <v>162</v>
      </c>
      <c r="H77" s="38" t="s">
        <v>40</v>
      </c>
      <c r="I77" s="39">
        <f>IF(J73&gt;0,J77/J73,0)</f>
        <v>0</v>
      </c>
      <c r="J77" s="72"/>
      <c r="K77" s="50">
        <f>ROUND($I77*K73,2)</f>
        <v>0</v>
      </c>
      <c r="L77" s="50">
        <f>ROUND($I77*L73,2)</f>
        <v>0</v>
      </c>
      <c r="M77" s="150"/>
      <c r="AI77" s="51">
        <f>IF(AND(Biudzetas!$P$39&gt;0,B77=2,OR(J77="",AND(K77="",L77=""))),1,0)</f>
        <v>0</v>
      </c>
      <c r="AJ77" s="51">
        <f>IF(AND(Biudzetas!$P$39&gt;0,A77=1,B77="",J77=""),1,0)</f>
        <v>0</v>
      </c>
      <c r="AK77" s="51">
        <f aca="true" t="shared" si="1" ref="AK77:AK131">IF(AND(A77=1,J77&lt;&gt;0,M77=""),1,0)</f>
        <v>0</v>
      </c>
    </row>
    <row r="78" spans="2:37" ht="12.75" hidden="1">
      <c r="B78" s="45" t="str">
        <f>IF(A78=1,1,"-")</f>
        <v>-</v>
      </c>
      <c r="G78" s="66" t="s">
        <v>91</v>
      </c>
      <c r="H78" s="67" t="s">
        <v>108</v>
      </c>
      <c r="I78" s="73">
        <f>IF(J79&lt;&gt;0,J78/J79,0)</f>
        <v>0</v>
      </c>
      <c r="J78" s="68">
        <f>SUM(J80:J83)</f>
        <v>0</v>
      </c>
      <c r="K78" s="68">
        <f>SUM(K80:K83)</f>
        <v>0</v>
      </c>
      <c r="L78" s="68">
        <f>SUM(L80:L83)</f>
        <v>0</v>
      </c>
      <c r="M78" s="148"/>
      <c r="AI78" s="51">
        <f>IF(AND(Biudzetas!$P$39&gt;0,B78=2,OR(J78="",AND(K78="",L78=""))),1,0)</f>
        <v>0</v>
      </c>
      <c r="AJ78" s="51">
        <f>IF(AND(Biudzetas!$P$39&gt;0,A78=1,B78="",J78=""),1,0)</f>
        <v>0</v>
      </c>
      <c r="AK78" s="51">
        <f t="shared" si="1"/>
        <v>0</v>
      </c>
    </row>
    <row r="79" spans="2:37" ht="12.75" hidden="1">
      <c r="B79" s="45" t="str">
        <f>IF(A79=1,2,"-")</f>
        <v>-</v>
      </c>
      <c r="G79" s="69" t="s">
        <v>169</v>
      </c>
      <c r="H79" s="70" t="s">
        <v>41</v>
      </c>
      <c r="I79" s="71"/>
      <c r="J79" s="84"/>
      <c r="K79" s="83"/>
      <c r="L79" s="83"/>
      <c r="M79" s="149"/>
      <c r="AI79" s="51">
        <f>IF(AND(Biudzetas!$P$39&gt;0,B79=2,OR(J79="",AND(K79="",L79=""))),1,0)</f>
        <v>0</v>
      </c>
      <c r="AJ79" s="51">
        <f>IF(AND(Biudzetas!$P$39&gt;0,A79=1,B79="",J79=""),1,0)</f>
        <v>0</v>
      </c>
      <c r="AK79" s="51">
        <f t="shared" si="1"/>
        <v>0</v>
      </c>
    </row>
    <row r="80" spans="2:37" ht="12.75" hidden="1">
      <c r="B80" s="45"/>
      <c r="G80" s="37" t="s">
        <v>170</v>
      </c>
      <c r="H80" s="38" t="s">
        <v>53</v>
      </c>
      <c r="I80" s="39">
        <f>IF(J79&gt;0,J80/J79,0)</f>
        <v>0</v>
      </c>
      <c r="J80" s="72"/>
      <c r="K80" s="50">
        <f>ROUND($I80*K79,2)</f>
        <v>0</v>
      </c>
      <c r="L80" s="50">
        <f>ROUND($I80*L79,2)</f>
        <v>0</v>
      </c>
      <c r="M80" s="150"/>
      <c r="AI80" s="51">
        <f>IF(AND(Biudzetas!$P$39&gt;0,B80=2,OR(J80="",AND(K80="",L80=""))),1,0)</f>
        <v>0</v>
      </c>
      <c r="AJ80" s="51">
        <f>IF(AND(Biudzetas!$P$39&gt;0,A80=1,B80="",J80=""),1,0)</f>
        <v>0</v>
      </c>
      <c r="AK80" s="51">
        <f t="shared" si="1"/>
        <v>0</v>
      </c>
    </row>
    <row r="81" spans="2:37" ht="12.75" hidden="1">
      <c r="B81" s="45"/>
      <c r="G81" s="37" t="s">
        <v>171</v>
      </c>
      <c r="H81" s="38" t="s">
        <v>69</v>
      </c>
      <c r="I81" s="39">
        <f>IF(J79&gt;0,J81/J79,0)</f>
        <v>0</v>
      </c>
      <c r="J81" s="72"/>
      <c r="K81" s="50">
        <f>ROUND($I81*K79,2)</f>
        <v>0</v>
      </c>
      <c r="L81" s="50">
        <f>ROUND($I81*L79,2)</f>
        <v>0</v>
      </c>
      <c r="M81" s="150"/>
      <c r="AI81" s="51">
        <f>IF(AND(Biudzetas!$P$39&gt;0,B81=2,OR(J81="",AND(K81="",L81=""))),1,0)</f>
        <v>0</v>
      </c>
      <c r="AJ81" s="51">
        <f>IF(AND(Biudzetas!$P$39&gt;0,A81=1,B81="",J81=""),1,0)</f>
        <v>0</v>
      </c>
      <c r="AK81" s="51">
        <f t="shared" si="1"/>
        <v>0</v>
      </c>
    </row>
    <row r="82" spans="2:37" ht="12.75" hidden="1">
      <c r="B82" s="45"/>
      <c r="G82" s="37" t="s">
        <v>172</v>
      </c>
      <c r="H82" s="38" t="s">
        <v>70</v>
      </c>
      <c r="I82" s="39">
        <f>IF(J79&gt;0,J82/J79,0)</f>
        <v>0</v>
      </c>
      <c r="J82" s="72"/>
      <c r="K82" s="50">
        <f>ROUND($I82*K79,2)</f>
        <v>0</v>
      </c>
      <c r="L82" s="50">
        <f>ROUND($I82*L79,2)</f>
        <v>0</v>
      </c>
      <c r="M82" s="150"/>
      <c r="AI82" s="51">
        <f>IF(AND(Biudzetas!$P$39&gt;0,B82=2,OR(J82="",AND(K82="",L82=""))),1,0)</f>
        <v>0</v>
      </c>
      <c r="AJ82" s="51">
        <f>IF(AND(Biudzetas!$P$39&gt;0,A82=1,B82="",J82=""),1,0)</f>
        <v>0</v>
      </c>
      <c r="AK82" s="51">
        <f t="shared" si="1"/>
        <v>0</v>
      </c>
    </row>
    <row r="83" spans="2:37" ht="12.75" hidden="1">
      <c r="B83" s="45"/>
      <c r="G83" s="37" t="s">
        <v>173</v>
      </c>
      <c r="H83" s="38" t="s">
        <v>40</v>
      </c>
      <c r="I83" s="39">
        <f>IF(J79&gt;0,J83/J79,0)</f>
        <v>0</v>
      </c>
      <c r="J83" s="72"/>
      <c r="K83" s="50">
        <f>ROUND($I83*K79,2)</f>
        <v>0</v>
      </c>
      <c r="L83" s="50">
        <f>ROUND($I83*L79,2)</f>
        <v>0</v>
      </c>
      <c r="M83" s="150"/>
      <c r="AI83" s="51">
        <f>IF(AND(Biudzetas!$P$39&gt;0,B83=2,OR(J83="",AND(K83="",L83=""))),1,0)</f>
        <v>0</v>
      </c>
      <c r="AJ83" s="51">
        <f>IF(AND(Biudzetas!$P$39&gt;0,A83=1,B83="",J83=""),1,0)</f>
        <v>0</v>
      </c>
      <c r="AK83" s="51">
        <f t="shared" si="1"/>
        <v>0</v>
      </c>
    </row>
    <row r="84" spans="2:37" ht="12.75" hidden="1">
      <c r="B84" s="45" t="str">
        <f>IF(A84=1,1,"-")</f>
        <v>-</v>
      </c>
      <c r="G84" s="66" t="s">
        <v>92</v>
      </c>
      <c r="H84" s="67" t="s">
        <v>108</v>
      </c>
      <c r="I84" s="73">
        <f>IF(J85&lt;&gt;0,J84/J85,0)</f>
        <v>0</v>
      </c>
      <c r="J84" s="68">
        <f>SUM(J86:J89)</f>
        <v>0</v>
      </c>
      <c r="K84" s="68">
        <f>SUM(K86:K89)</f>
        <v>0</v>
      </c>
      <c r="L84" s="68">
        <f>SUM(L86:L89)</f>
        <v>0</v>
      </c>
      <c r="M84" s="148"/>
      <c r="AI84" s="51">
        <f>IF(AND(Biudzetas!$P$39&gt;0,B84=2,OR(J84="",AND(K84="",L84=""))),1,0)</f>
        <v>0</v>
      </c>
      <c r="AJ84" s="51">
        <f>IF(AND(Biudzetas!$P$39&gt;0,A84=1,B84="",J84=""),1,0)</f>
        <v>0</v>
      </c>
      <c r="AK84" s="51">
        <f t="shared" si="1"/>
        <v>0</v>
      </c>
    </row>
    <row r="85" spans="2:37" ht="12.75" hidden="1">
      <c r="B85" s="45" t="str">
        <f>IF(A85=1,2,"-")</f>
        <v>-</v>
      </c>
      <c r="G85" s="69" t="s">
        <v>174</v>
      </c>
      <c r="H85" s="70" t="s">
        <v>41</v>
      </c>
      <c r="I85" s="71"/>
      <c r="J85" s="84"/>
      <c r="K85" s="83"/>
      <c r="L85" s="83"/>
      <c r="M85" s="149"/>
      <c r="AI85" s="51">
        <f>IF(AND(Biudzetas!$P$39&gt;0,B85=2,OR(J85="",AND(K85="",L85=""))),1,0)</f>
        <v>0</v>
      </c>
      <c r="AJ85" s="51">
        <f>IF(AND(Biudzetas!$P$39&gt;0,A85=1,B85="",J85=""),1,0)</f>
        <v>0</v>
      </c>
      <c r="AK85" s="51">
        <f t="shared" si="1"/>
        <v>0</v>
      </c>
    </row>
    <row r="86" spans="2:37" ht="12.75" hidden="1">
      <c r="B86" s="45"/>
      <c r="G86" s="37" t="s">
        <v>175</v>
      </c>
      <c r="H86" s="38" t="s">
        <v>53</v>
      </c>
      <c r="I86" s="39">
        <f>IF(J85&gt;0,J86/J85,0)</f>
        <v>0</v>
      </c>
      <c r="J86" s="72"/>
      <c r="K86" s="50">
        <f>ROUND($I86*K85,2)</f>
        <v>0</v>
      </c>
      <c r="L86" s="50">
        <f>ROUND($I86*L85,2)</f>
        <v>0</v>
      </c>
      <c r="M86" s="150"/>
      <c r="AI86" s="51">
        <f>IF(AND(Biudzetas!$P$39&gt;0,B86=2,OR(J86="",AND(K86="",L86=""))),1,0)</f>
        <v>0</v>
      </c>
      <c r="AJ86" s="51">
        <f>IF(AND(Biudzetas!$P$39&gt;0,A86=1,B86="",J86=""),1,0)</f>
        <v>0</v>
      </c>
      <c r="AK86" s="51">
        <f t="shared" si="1"/>
        <v>0</v>
      </c>
    </row>
    <row r="87" spans="2:37" ht="12.75" hidden="1">
      <c r="B87" s="45"/>
      <c r="G87" s="37" t="s">
        <v>176</v>
      </c>
      <c r="H87" s="38" t="s">
        <v>69</v>
      </c>
      <c r="I87" s="39">
        <f>IF(J85&gt;0,J87/J85,0)</f>
        <v>0</v>
      </c>
      <c r="J87" s="72"/>
      <c r="K87" s="50">
        <f>ROUND($I87*K85,2)</f>
        <v>0</v>
      </c>
      <c r="L87" s="50">
        <f>ROUND($I87*L85,2)</f>
        <v>0</v>
      </c>
      <c r="M87" s="150"/>
      <c r="AI87" s="51">
        <f>IF(AND(Biudzetas!$P$39&gt;0,B87=2,OR(J87="",AND(K87="",L87=""))),1,0)</f>
        <v>0</v>
      </c>
      <c r="AJ87" s="51">
        <f>IF(AND(Biudzetas!$P$39&gt;0,A87=1,B87="",J87=""),1,0)</f>
        <v>0</v>
      </c>
      <c r="AK87" s="51">
        <f t="shared" si="1"/>
        <v>0</v>
      </c>
    </row>
    <row r="88" spans="2:37" ht="12.75" hidden="1">
      <c r="B88" s="45"/>
      <c r="G88" s="37" t="s">
        <v>177</v>
      </c>
      <c r="H88" s="38" t="s">
        <v>70</v>
      </c>
      <c r="I88" s="39">
        <f>IF(J85&gt;0,J88/J85,0)</f>
        <v>0</v>
      </c>
      <c r="J88" s="72"/>
      <c r="K88" s="50">
        <f>ROUND($I88*K85,2)</f>
        <v>0</v>
      </c>
      <c r="L88" s="50">
        <f>ROUND($I88*L85,2)</f>
        <v>0</v>
      </c>
      <c r="M88" s="150"/>
      <c r="AI88" s="51">
        <f>IF(AND(Biudzetas!$P$39&gt;0,B88=2,OR(J88="",AND(K88="",L88=""))),1,0)</f>
        <v>0</v>
      </c>
      <c r="AJ88" s="51">
        <f>IF(AND(Biudzetas!$P$39&gt;0,A88=1,B88="",J88=""),1,0)</f>
        <v>0</v>
      </c>
      <c r="AK88" s="51">
        <f t="shared" si="1"/>
        <v>0</v>
      </c>
    </row>
    <row r="89" spans="2:37" ht="12.75" hidden="1">
      <c r="B89" s="45"/>
      <c r="G89" s="37" t="s">
        <v>178</v>
      </c>
      <c r="H89" s="38" t="s">
        <v>40</v>
      </c>
      <c r="I89" s="39">
        <f>IF(J85&gt;0,J89/J85,0)</f>
        <v>0</v>
      </c>
      <c r="J89" s="72"/>
      <c r="K89" s="50">
        <f>ROUND($I89*K85,2)</f>
        <v>0</v>
      </c>
      <c r="L89" s="50">
        <f>ROUND($I89*L85,2)</f>
        <v>0</v>
      </c>
      <c r="M89" s="150"/>
      <c r="AI89" s="51">
        <f>IF(AND(Biudzetas!$P$39&gt;0,B89=2,OR(J89="",AND(K89="",L89=""))),1,0)</f>
        <v>0</v>
      </c>
      <c r="AJ89" s="51">
        <f>IF(AND(Biudzetas!$P$39&gt;0,A89=1,B89="",J89=""),1,0)</f>
        <v>0</v>
      </c>
      <c r="AK89" s="51">
        <f t="shared" si="1"/>
        <v>0</v>
      </c>
    </row>
    <row r="90" spans="2:37" ht="12.75" hidden="1">
      <c r="B90" s="45" t="str">
        <f>IF(A90=1,1,"-")</f>
        <v>-</v>
      </c>
      <c r="G90" s="66" t="s">
        <v>93</v>
      </c>
      <c r="H90" s="67" t="s">
        <v>108</v>
      </c>
      <c r="I90" s="73">
        <f>IF(J91&lt;&gt;0,J90/J91,0)</f>
        <v>0</v>
      </c>
      <c r="J90" s="68">
        <f>SUM(J92:J95)</f>
        <v>0</v>
      </c>
      <c r="K90" s="68">
        <f>SUM(K92:K95)</f>
        <v>0</v>
      </c>
      <c r="L90" s="68">
        <f>SUM(L92:L95)</f>
        <v>0</v>
      </c>
      <c r="M90" s="148"/>
      <c r="AI90" s="51">
        <f>IF(AND(Biudzetas!$P$39&gt;0,B90=2,OR(J90="",AND(K90="",L90=""))),1,0)</f>
        <v>0</v>
      </c>
      <c r="AJ90" s="51">
        <f>IF(AND(Biudzetas!$P$39&gt;0,A90=1,B90="",J90=""),1,0)</f>
        <v>0</v>
      </c>
      <c r="AK90" s="51">
        <f t="shared" si="1"/>
        <v>0</v>
      </c>
    </row>
    <row r="91" spans="2:37" ht="12.75" hidden="1">
      <c r="B91" s="45" t="str">
        <f>IF(A91=1,2,"-")</f>
        <v>-</v>
      </c>
      <c r="G91" s="69" t="s">
        <v>179</v>
      </c>
      <c r="H91" s="70" t="s">
        <v>41</v>
      </c>
      <c r="I91" s="71"/>
      <c r="J91" s="84"/>
      <c r="K91" s="83"/>
      <c r="L91" s="83"/>
      <c r="M91" s="149"/>
      <c r="AI91" s="51">
        <f>IF(AND(Biudzetas!$P$39&gt;0,B91=2,OR(J91="",AND(K91="",L91=""))),1,0)</f>
        <v>0</v>
      </c>
      <c r="AJ91" s="51">
        <f>IF(AND(Biudzetas!$P$39&gt;0,A91=1,B91="",J91=""),1,0)</f>
        <v>0</v>
      </c>
      <c r="AK91" s="51">
        <f t="shared" si="1"/>
        <v>0</v>
      </c>
    </row>
    <row r="92" spans="2:37" ht="12.75" hidden="1">
      <c r="B92" s="45"/>
      <c r="G92" s="37" t="s">
        <v>180</v>
      </c>
      <c r="H92" s="38" t="s">
        <v>53</v>
      </c>
      <c r="I92" s="39">
        <f>IF(J91&gt;0,J92/J91,0)</f>
        <v>0</v>
      </c>
      <c r="J92" s="72"/>
      <c r="K92" s="50">
        <f>ROUND($I92*K91,2)</f>
        <v>0</v>
      </c>
      <c r="L92" s="50">
        <f>ROUND($I92*L91,2)</f>
        <v>0</v>
      </c>
      <c r="M92" s="150"/>
      <c r="AI92" s="51">
        <f>IF(AND(Biudzetas!$P$39&gt;0,B92=2,OR(J92="",AND(K92="",L92=""))),1,0)</f>
        <v>0</v>
      </c>
      <c r="AJ92" s="51">
        <f>IF(AND(Biudzetas!$P$39&gt;0,A92=1,B92="",J92=""),1,0)</f>
        <v>0</v>
      </c>
      <c r="AK92" s="51">
        <f t="shared" si="1"/>
        <v>0</v>
      </c>
    </row>
    <row r="93" spans="2:37" ht="12.75" hidden="1">
      <c r="B93" s="45"/>
      <c r="G93" s="37" t="s">
        <v>181</v>
      </c>
      <c r="H93" s="38" t="s">
        <v>69</v>
      </c>
      <c r="I93" s="39">
        <f>IF(J91&gt;0,J93/J91,0)</f>
        <v>0</v>
      </c>
      <c r="J93" s="72"/>
      <c r="K93" s="50">
        <f>ROUND($I93*K91,2)</f>
        <v>0</v>
      </c>
      <c r="L93" s="50">
        <f>ROUND($I93*L91,2)</f>
        <v>0</v>
      </c>
      <c r="M93" s="150"/>
      <c r="AI93" s="51">
        <f>IF(AND(Biudzetas!$P$39&gt;0,B93=2,OR(J93="",AND(K93="",L93=""))),1,0)</f>
        <v>0</v>
      </c>
      <c r="AJ93" s="51">
        <f>IF(AND(Biudzetas!$P$39&gt;0,A93=1,B93="",J93=""),1,0)</f>
        <v>0</v>
      </c>
      <c r="AK93" s="51">
        <f t="shared" si="1"/>
        <v>0</v>
      </c>
    </row>
    <row r="94" spans="2:37" ht="12.75" hidden="1">
      <c r="B94" s="45"/>
      <c r="G94" s="37" t="s">
        <v>182</v>
      </c>
      <c r="H94" s="38" t="s">
        <v>70</v>
      </c>
      <c r="I94" s="39">
        <f>IF(J91&gt;0,J94/J91,0)</f>
        <v>0</v>
      </c>
      <c r="J94" s="72"/>
      <c r="K94" s="50">
        <f>ROUND($I94*K91,2)</f>
        <v>0</v>
      </c>
      <c r="L94" s="50">
        <f>ROUND($I94*L91,2)</f>
        <v>0</v>
      </c>
      <c r="M94" s="150"/>
      <c r="AI94" s="51">
        <f>IF(AND(Biudzetas!$P$39&gt;0,B94=2,OR(J94="",AND(K94="",L94=""))),1,0)</f>
        <v>0</v>
      </c>
      <c r="AJ94" s="51">
        <f>IF(AND(Biudzetas!$P$39&gt;0,A94=1,B94="",J94=""),1,0)</f>
        <v>0</v>
      </c>
      <c r="AK94" s="51">
        <f t="shared" si="1"/>
        <v>0</v>
      </c>
    </row>
    <row r="95" spans="2:37" ht="12.75" hidden="1">
      <c r="B95" s="45"/>
      <c r="G95" s="37" t="s">
        <v>183</v>
      </c>
      <c r="H95" s="38" t="s">
        <v>40</v>
      </c>
      <c r="I95" s="39">
        <f>IF(J91&gt;0,J95/J91,0)</f>
        <v>0</v>
      </c>
      <c r="J95" s="72"/>
      <c r="K95" s="50">
        <f>ROUND($I95*K91,2)</f>
        <v>0</v>
      </c>
      <c r="L95" s="50">
        <f>ROUND($I95*L91,2)</f>
        <v>0</v>
      </c>
      <c r="M95" s="150"/>
      <c r="AI95" s="51">
        <f>IF(AND(Biudzetas!$P$39&gt;0,B95=2,OR(J95="",AND(K95="",L95=""))),1,0)</f>
        <v>0</v>
      </c>
      <c r="AJ95" s="51">
        <f>IF(AND(Biudzetas!$P$39&gt;0,A95=1,B95="",J95=""),1,0)</f>
        <v>0</v>
      </c>
      <c r="AK95" s="51">
        <f t="shared" si="1"/>
        <v>0</v>
      </c>
    </row>
    <row r="96" spans="2:37" ht="12.75" hidden="1">
      <c r="B96" s="45" t="str">
        <f>IF(A96=1,1,"-")</f>
        <v>-</v>
      </c>
      <c r="G96" s="66" t="s">
        <v>94</v>
      </c>
      <c r="H96" s="67" t="s">
        <v>108</v>
      </c>
      <c r="I96" s="73">
        <f>IF(J97&lt;&gt;0,J96/J97,0)</f>
        <v>0</v>
      </c>
      <c r="J96" s="68">
        <f>SUM(J98:J101)</f>
        <v>0</v>
      </c>
      <c r="K96" s="68">
        <f>SUM(K98:K101)</f>
        <v>0</v>
      </c>
      <c r="L96" s="68">
        <f>SUM(L98:L101)</f>
        <v>0</v>
      </c>
      <c r="M96" s="148"/>
      <c r="AI96" s="51">
        <f>IF(AND(Biudzetas!$P$39&gt;0,B96=2,OR(J96="",AND(K96="",L96=""))),1,0)</f>
        <v>0</v>
      </c>
      <c r="AJ96" s="51">
        <f>IF(AND(Biudzetas!$P$39&gt;0,A96=1,B96="",J96=""),1,0)</f>
        <v>0</v>
      </c>
      <c r="AK96" s="51">
        <f t="shared" si="1"/>
        <v>0</v>
      </c>
    </row>
    <row r="97" spans="2:37" ht="12.75" hidden="1">
      <c r="B97" s="45" t="str">
        <f>IF(A97=1,2,"-")</f>
        <v>-</v>
      </c>
      <c r="G97" s="69" t="s">
        <v>184</v>
      </c>
      <c r="H97" s="70" t="s">
        <v>41</v>
      </c>
      <c r="I97" s="71"/>
      <c r="J97" s="84"/>
      <c r="K97" s="83"/>
      <c r="L97" s="83"/>
      <c r="M97" s="149"/>
      <c r="AI97" s="51">
        <f>IF(AND(Biudzetas!$P$39&gt;0,B97=2,OR(J97="",AND(K97="",L97=""))),1,0)</f>
        <v>0</v>
      </c>
      <c r="AJ97" s="51">
        <f>IF(AND(Biudzetas!$P$39&gt;0,A97=1,B97="",J97=""),1,0)</f>
        <v>0</v>
      </c>
      <c r="AK97" s="51">
        <f t="shared" si="1"/>
        <v>0</v>
      </c>
    </row>
    <row r="98" spans="2:37" ht="12.75" hidden="1">
      <c r="B98" s="45"/>
      <c r="G98" s="37" t="s">
        <v>185</v>
      </c>
      <c r="H98" s="38" t="s">
        <v>53</v>
      </c>
      <c r="I98" s="39">
        <f>IF(J97&gt;0,J98/J97,0)</f>
        <v>0</v>
      </c>
      <c r="J98" s="72"/>
      <c r="K98" s="50">
        <f>ROUND($I98*K97,2)</f>
        <v>0</v>
      </c>
      <c r="L98" s="50">
        <f>ROUND($I98*L97,2)</f>
        <v>0</v>
      </c>
      <c r="M98" s="150"/>
      <c r="AI98" s="51">
        <f>IF(AND(Biudzetas!$P$39&gt;0,B98=2,OR(J98="",AND(K98="",L98=""))),1,0)</f>
        <v>0</v>
      </c>
      <c r="AJ98" s="51">
        <f>IF(AND(Biudzetas!$P$39&gt;0,A98=1,B98="",J98=""),1,0)</f>
        <v>0</v>
      </c>
      <c r="AK98" s="51">
        <f t="shared" si="1"/>
        <v>0</v>
      </c>
    </row>
    <row r="99" spans="2:37" ht="12.75" hidden="1">
      <c r="B99" s="45"/>
      <c r="G99" s="37" t="s">
        <v>186</v>
      </c>
      <c r="H99" s="38" t="s">
        <v>69</v>
      </c>
      <c r="I99" s="39">
        <f>IF(J97&gt;0,J99/J97,0)</f>
        <v>0</v>
      </c>
      <c r="J99" s="72"/>
      <c r="K99" s="50">
        <f>ROUND($I99*K97,2)</f>
        <v>0</v>
      </c>
      <c r="L99" s="50">
        <f>ROUND($I99*L97,2)</f>
        <v>0</v>
      </c>
      <c r="M99" s="150"/>
      <c r="AI99" s="51">
        <f>IF(AND(Biudzetas!$P$39&gt;0,B99=2,OR(J99="",AND(K99="",L99=""))),1,0)</f>
        <v>0</v>
      </c>
      <c r="AJ99" s="51">
        <f>IF(AND(Biudzetas!$P$39&gt;0,A99=1,B99="",J99=""),1,0)</f>
        <v>0</v>
      </c>
      <c r="AK99" s="51">
        <f t="shared" si="1"/>
        <v>0</v>
      </c>
    </row>
    <row r="100" spans="2:37" ht="12.75" hidden="1">
      <c r="B100" s="45"/>
      <c r="G100" s="37" t="s">
        <v>187</v>
      </c>
      <c r="H100" s="38" t="s">
        <v>70</v>
      </c>
      <c r="I100" s="39">
        <f>IF(J97&gt;0,J100/J97,0)</f>
        <v>0</v>
      </c>
      <c r="J100" s="72"/>
      <c r="K100" s="50">
        <f>ROUND($I100*K97,2)</f>
        <v>0</v>
      </c>
      <c r="L100" s="50">
        <f>ROUND($I100*L97,2)</f>
        <v>0</v>
      </c>
      <c r="M100" s="150"/>
      <c r="AI100" s="51">
        <f>IF(AND(Biudzetas!$P$39&gt;0,B100=2,OR(J100="",AND(K100="",L100=""))),1,0)</f>
        <v>0</v>
      </c>
      <c r="AJ100" s="51">
        <f>IF(AND(Biudzetas!$P$39&gt;0,A100=1,B100="",J100=""),1,0)</f>
        <v>0</v>
      </c>
      <c r="AK100" s="51">
        <f t="shared" si="1"/>
        <v>0</v>
      </c>
    </row>
    <row r="101" spans="2:37" ht="12.75" hidden="1">
      <c r="B101" s="45"/>
      <c r="G101" s="37" t="s">
        <v>188</v>
      </c>
      <c r="H101" s="38" t="s">
        <v>40</v>
      </c>
      <c r="I101" s="39">
        <f>IF(J97&gt;0,J101/J97,0)</f>
        <v>0</v>
      </c>
      <c r="J101" s="72"/>
      <c r="K101" s="50">
        <f>ROUND($I101*K97,2)</f>
        <v>0</v>
      </c>
      <c r="L101" s="50">
        <f>ROUND($I101*L97,2)</f>
        <v>0</v>
      </c>
      <c r="M101" s="150"/>
      <c r="AI101" s="51">
        <f>IF(AND(Biudzetas!$P$39&gt;0,B101=2,OR(J101="",AND(K101="",L101=""))),1,0)</f>
        <v>0</v>
      </c>
      <c r="AJ101" s="51">
        <f>IF(AND(Biudzetas!$P$39&gt;0,A101=1,B101="",J101=""),1,0)</f>
        <v>0</v>
      </c>
      <c r="AK101" s="51">
        <f t="shared" si="1"/>
        <v>0</v>
      </c>
    </row>
    <row r="102" spans="2:37" ht="12.75" hidden="1">
      <c r="B102" s="45" t="str">
        <f>IF(A102=1,1,"-")</f>
        <v>-</v>
      </c>
      <c r="G102" s="66" t="s">
        <v>95</v>
      </c>
      <c r="H102" s="67" t="s">
        <v>108</v>
      </c>
      <c r="I102" s="73">
        <f>IF(J103&lt;&gt;0,J102/J103,0)</f>
        <v>0</v>
      </c>
      <c r="J102" s="68">
        <f>SUM(J104:J107)</f>
        <v>0</v>
      </c>
      <c r="K102" s="68">
        <f>SUM(K104:K107)</f>
        <v>0</v>
      </c>
      <c r="L102" s="68">
        <f>SUM(L104:L107)</f>
        <v>0</v>
      </c>
      <c r="M102" s="148"/>
      <c r="AI102" s="51">
        <f>IF(AND(Biudzetas!$P$39&gt;0,B102=2,OR(J102="",AND(K102="",L102=""))),1,0)</f>
        <v>0</v>
      </c>
      <c r="AJ102" s="51">
        <f>IF(AND(Biudzetas!$P$39&gt;0,A102=1,B102="",J102=""),1,0)</f>
        <v>0</v>
      </c>
      <c r="AK102" s="51">
        <f t="shared" si="1"/>
        <v>0</v>
      </c>
    </row>
    <row r="103" spans="2:37" ht="12.75" hidden="1">
      <c r="B103" s="45" t="str">
        <f>IF(A103=1,2,"-")</f>
        <v>-</v>
      </c>
      <c r="G103" s="69" t="s">
        <v>189</v>
      </c>
      <c r="H103" s="70" t="s">
        <v>41</v>
      </c>
      <c r="I103" s="71"/>
      <c r="J103" s="84"/>
      <c r="K103" s="83"/>
      <c r="L103" s="83"/>
      <c r="M103" s="149"/>
      <c r="AI103" s="51">
        <f>IF(AND(Biudzetas!$P$39&gt;0,B103=2,OR(J103="",AND(K103="",L103=""))),1,0)</f>
        <v>0</v>
      </c>
      <c r="AJ103" s="51">
        <f>IF(AND(Biudzetas!$P$39&gt;0,A103=1,B103="",J103=""),1,0)</f>
        <v>0</v>
      </c>
      <c r="AK103" s="51">
        <f t="shared" si="1"/>
        <v>0</v>
      </c>
    </row>
    <row r="104" spans="2:37" ht="12.75" hidden="1">
      <c r="B104" s="45"/>
      <c r="G104" s="37" t="s">
        <v>190</v>
      </c>
      <c r="H104" s="38" t="s">
        <v>53</v>
      </c>
      <c r="I104" s="39">
        <f>IF(J103&gt;0,J104/J103,0)</f>
        <v>0</v>
      </c>
      <c r="J104" s="72"/>
      <c r="K104" s="50">
        <f>ROUND($I104*K103,2)</f>
        <v>0</v>
      </c>
      <c r="L104" s="50">
        <f>ROUND($I104*L103,2)</f>
        <v>0</v>
      </c>
      <c r="M104" s="150"/>
      <c r="AI104" s="51">
        <f>IF(AND(Biudzetas!$P$39&gt;0,B104=2,OR(J104="",AND(K104="",L104=""))),1,0)</f>
        <v>0</v>
      </c>
      <c r="AJ104" s="51">
        <f>IF(AND(Biudzetas!$P$39&gt;0,A104=1,B104="",J104=""),1,0)</f>
        <v>0</v>
      </c>
      <c r="AK104" s="51">
        <f t="shared" si="1"/>
        <v>0</v>
      </c>
    </row>
    <row r="105" spans="2:37" ht="12.75" hidden="1">
      <c r="B105" s="45"/>
      <c r="G105" s="37" t="s">
        <v>191</v>
      </c>
      <c r="H105" s="38" t="s">
        <v>69</v>
      </c>
      <c r="I105" s="39">
        <f>IF(J103&gt;0,J105/J103,0)</f>
        <v>0</v>
      </c>
      <c r="J105" s="72"/>
      <c r="K105" s="50">
        <f>ROUND($I105*K103,2)</f>
        <v>0</v>
      </c>
      <c r="L105" s="50">
        <f>ROUND($I105*L103,2)</f>
        <v>0</v>
      </c>
      <c r="M105" s="150"/>
      <c r="AI105" s="51">
        <f>IF(AND(Biudzetas!$P$39&gt;0,B105=2,OR(J105="",AND(K105="",L105=""))),1,0)</f>
        <v>0</v>
      </c>
      <c r="AJ105" s="51">
        <f>IF(AND(Biudzetas!$P$39&gt;0,A105=1,B105="",J105=""),1,0)</f>
        <v>0</v>
      </c>
      <c r="AK105" s="51">
        <f t="shared" si="1"/>
        <v>0</v>
      </c>
    </row>
    <row r="106" spans="2:37" ht="12.75" hidden="1">
      <c r="B106" s="45"/>
      <c r="G106" s="37" t="s">
        <v>192</v>
      </c>
      <c r="H106" s="38" t="s">
        <v>70</v>
      </c>
      <c r="I106" s="39">
        <f>IF(J103&gt;0,J106/J103,0)</f>
        <v>0</v>
      </c>
      <c r="J106" s="72"/>
      <c r="K106" s="50">
        <f>ROUND($I106*K103,2)</f>
        <v>0</v>
      </c>
      <c r="L106" s="50">
        <f>ROUND($I106*L103,2)</f>
        <v>0</v>
      </c>
      <c r="M106" s="150"/>
      <c r="AI106" s="51">
        <f>IF(AND(Biudzetas!$P$39&gt;0,B106=2,OR(J106="",AND(K106="",L106=""))),1,0)</f>
        <v>0</v>
      </c>
      <c r="AJ106" s="51">
        <f>IF(AND(Biudzetas!$P$39&gt;0,A106=1,B106="",J106=""),1,0)</f>
        <v>0</v>
      </c>
      <c r="AK106" s="51">
        <f t="shared" si="1"/>
        <v>0</v>
      </c>
    </row>
    <row r="107" spans="2:37" ht="12.75" hidden="1">
      <c r="B107" s="45"/>
      <c r="G107" s="37" t="s">
        <v>193</v>
      </c>
      <c r="H107" s="38" t="s">
        <v>40</v>
      </c>
      <c r="I107" s="39">
        <f>IF(J103&gt;0,J107/J103,0)</f>
        <v>0</v>
      </c>
      <c r="J107" s="72"/>
      <c r="K107" s="50">
        <f>ROUND($I107*K103,2)</f>
        <v>0</v>
      </c>
      <c r="L107" s="50">
        <f>ROUND($I107*L103,2)</f>
        <v>0</v>
      </c>
      <c r="M107" s="150"/>
      <c r="AI107" s="51">
        <f>IF(AND(Biudzetas!$P$39&gt;0,B107=2,OR(J107="",AND(K107="",L107=""))),1,0)</f>
        <v>0</v>
      </c>
      <c r="AJ107" s="51">
        <f>IF(AND(Biudzetas!$P$39&gt;0,A107=1,B107="",J107=""),1,0)</f>
        <v>0</v>
      </c>
      <c r="AK107" s="51">
        <f t="shared" si="1"/>
        <v>0</v>
      </c>
    </row>
    <row r="108" spans="2:37" ht="12.75" hidden="1">
      <c r="B108" s="45" t="str">
        <f>IF(A108=1,1,"-")</f>
        <v>-</v>
      </c>
      <c r="G108" s="66" t="s">
        <v>96</v>
      </c>
      <c r="H108" s="67" t="s">
        <v>108</v>
      </c>
      <c r="I108" s="73">
        <f>IF(J109&lt;&gt;0,J108/J109,0)</f>
        <v>0</v>
      </c>
      <c r="J108" s="68">
        <f>SUM(J110:J113)</f>
        <v>0</v>
      </c>
      <c r="K108" s="68">
        <f>SUM(K110:K113)</f>
        <v>0</v>
      </c>
      <c r="L108" s="68">
        <f>SUM(L110:L113)</f>
        <v>0</v>
      </c>
      <c r="M108" s="148"/>
      <c r="AI108" s="51">
        <f>IF(AND(Biudzetas!$P$39&gt;0,B108=2,OR(J108="",AND(K108="",L108=""))),1,0)</f>
        <v>0</v>
      </c>
      <c r="AJ108" s="51">
        <f>IF(AND(Biudzetas!$P$39&gt;0,A108=1,B108="",J108=""),1,0)</f>
        <v>0</v>
      </c>
      <c r="AK108" s="51">
        <f t="shared" si="1"/>
        <v>0</v>
      </c>
    </row>
    <row r="109" spans="2:37" ht="12.75" hidden="1">
      <c r="B109" s="45" t="str">
        <f>IF(A109=1,2,"-")</f>
        <v>-</v>
      </c>
      <c r="G109" s="69" t="s">
        <v>194</v>
      </c>
      <c r="H109" s="70" t="s">
        <v>41</v>
      </c>
      <c r="I109" s="71"/>
      <c r="J109" s="84"/>
      <c r="K109" s="83"/>
      <c r="L109" s="83"/>
      <c r="M109" s="149"/>
      <c r="AI109" s="51">
        <f>IF(AND(Biudzetas!$P$39&gt;0,B109=2,OR(J109="",AND(K109="",L109=""))),1,0)</f>
        <v>0</v>
      </c>
      <c r="AJ109" s="51">
        <f>IF(AND(Biudzetas!$P$39&gt;0,A109=1,B109="",J109=""),1,0)</f>
        <v>0</v>
      </c>
      <c r="AK109" s="51">
        <f t="shared" si="1"/>
        <v>0</v>
      </c>
    </row>
    <row r="110" spans="2:37" ht="12.75" hidden="1">
      <c r="B110" s="45"/>
      <c r="G110" s="37" t="s">
        <v>195</v>
      </c>
      <c r="H110" s="38" t="s">
        <v>53</v>
      </c>
      <c r="I110" s="39">
        <f>IF(J109&gt;0,J110/J109,0)</f>
        <v>0</v>
      </c>
      <c r="J110" s="72"/>
      <c r="K110" s="50">
        <f>ROUND($I110*K109,2)</f>
        <v>0</v>
      </c>
      <c r="L110" s="50">
        <f>ROUND($I110*L109,2)</f>
        <v>0</v>
      </c>
      <c r="M110" s="150"/>
      <c r="AI110" s="51">
        <f>IF(AND(Biudzetas!$P$39&gt;0,B110=2,OR(J110="",AND(K110="",L110=""))),1,0)</f>
        <v>0</v>
      </c>
      <c r="AJ110" s="51">
        <f>IF(AND(Biudzetas!$P$39&gt;0,A110=1,B110="",J110=""),1,0)</f>
        <v>0</v>
      </c>
      <c r="AK110" s="51">
        <f t="shared" si="1"/>
        <v>0</v>
      </c>
    </row>
    <row r="111" spans="2:37" ht="12.75" hidden="1">
      <c r="B111" s="45"/>
      <c r="G111" s="37" t="s">
        <v>196</v>
      </c>
      <c r="H111" s="38" t="s">
        <v>69</v>
      </c>
      <c r="I111" s="39">
        <f>IF(J109&gt;0,J111/J109,0)</f>
        <v>0</v>
      </c>
      <c r="J111" s="72"/>
      <c r="K111" s="50">
        <f>ROUND($I111*K109,2)</f>
        <v>0</v>
      </c>
      <c r="L111" s="50">
        <f>ROUND($I111*L109,2)</f>
        <v>0</v>
      </c>
      <c r="M111" s="150"/>
      <c r="AI111" s="51">
        <f>IF(AND(Biudzetas!$P$39&gt;0,B111=2,OR(J111="",AND(K111="",L111=""))),1,0)</f>
        <v>0</v>
      </c>
      <c r="AJ111" s="51">
        <f>IF(AND(Biudzetas!$P$39&gt;0,A111=1,B111="",J111=""),1,0)</f>
        <v>0</v>
      </c>
      <c r="AK111" s="51">
        <f t="shared" si="1"/>
        <v>0</v>
      </c>
    </row>
    <row r="112" spans="2:37" ht="12.75" hidden="1">
      <c r="B112" s="45"/>
      <c r="G112" s="37" t="s">
        <v>197</v>
      </c>
      <c r="H112" s="38" t="s">
        <v>70</v>
      </c>
      <c r="I112" s="39">
        <f>IF(J109&gt;0,J112/J109,0)</f>
        <v>0</v>
      </c>
      <c r="J112" s="72"/>
      <c r="K112" s="50">
        <f>ROUND($I112*K109,2)</f>
        <v>0</v>
      </c>
      <c r="L112" s="50">
        <f>ROUND($I112*L109,2)</f>
        <v>0</v>
      </c>
      <c r="M112" s="150"/>
      <c r="AI112" s="51">
        <f>IF(AND(Biudzetas!$P$39&gt;0,B112=2,OR(J112="",AND(K112="",L112=""))),1,0)</f>
        <v>0</v>
      </c>
      <c r="AJ112" s="51">
        <f>IF(AND(Biudzetas!$P$39&gt;0,A112=1,B112="",J112=""),1,0)</f>
        <v>0</v>
      </c>
      <c r="AK112" s="51">
        <f t="shared" si="1"/>
        <v>0</v>
      </c>
    </row>
    <row r="113" spans="2:37" ht="12.75" hidden="1">
      <c r="B113" s="45"/>
      <c r="G113" s="37" t="s">
        <v>198</v>
      </c>
      <c r="H113" s="38" t="s">
        <v>40</v>
      </c>
      <c r="I113" s="39">
        <f>IF(J109&gt;0,J113/J109,0)</f>
        <v>0</v>
      </c>
      <c r="J113" s="72"/>
      <c r="K113" s="50">
        <f>ROUND($I113*K109,2)</f>
        <v>0</v>
      </c>
      <c r="L113" s="50">
        <f>ROUND($I113*L109,2)</f>
        <v>0</v>
      </c>
      <c r="M113" s="150"/>
      <c r="AI113" s="51">
        <f>IF(AND(Biudzetas!$P$39&gt;0,B113=2,OR(J113="",AND(K113="",L113=""))),1,0)</f>
        <v>0</v>
      </c>
      <c r="AJ113" s="51">
        <f>IF(AND(Biudzetas!$P$39&gt;0,A113=1,B113="",J113=""),1,0)</f>
        <v>0</v>
      </c>
      <c r="AK113" s="51">
        <f t="shared" si="1"/>
        <v>0</v>
      </c>
    </row>
    <row r="114" spans="2:37" ht="12.75" hidden="1">
      <c r="B114" s="45" t="str">
        <f>IF(A114=1,1,"-")</f>
        <v>-</v>
      </c>
      <c r="G114" s="66" t="s">
        <v>97</v>
      </c>
      <c r="H114" s="67" t="s">
        <v>108</v>
      </c>
      <c r="I114" s="73">
        <f>IF(J115&lt;&gt;0,J114/J115,0)</f>
        <v>0</v>
      </c>
      <c r="J114" s="68">
        <f>SUM(J116:J119)</f>
        <v>0</v>
      </c>
      <c r="K114" s="68">
        <f>SUM(K116:K119)</f>
        <v>0</v>
      </c>
      <c r="L114" s="68">
        <f>SUM(L116:L119)</f>
        <v>0</v>
      </c>
      <c r="M114" s="148"/>
      <c r="AI114" s="51">
        <f>IF(AND(Biudzetas!$P$39&gt;0,B114=2,OR(J114="",AND(K114="",L114=""))),1,0)</f>
        <v>0</v>
      </c>
      <c r="AJ114" s="51">
        <f>IF(AND(Biudzetas!$P$39&gt;0,A114=1,B114="",J114=""),1,0)</f>
        <v>0</v>
      </c>
      <c r="AK114" s="51">
        <f t="shared" si="1"/>
        <v>0</v>
      </c>
    </row>
    <row r="115" spans="2:37" ht="12.75" hidden="1">
      <c r="B115" s="45" t="str">
        <f>IF(A115=1,2,"-")</f>
        <v>-</v>
      </c>
      <c r="G115" s="69" t="s">
        <v>199</v>
      </c>
      <c r="H115" s="70" t="s">
        <v>41</v>
      </c>
      <c r="I115" s="71"/>
      <c r="J115" s="84"/>
      <c r="K115" s="83"/>
      <c r="L115" s="83"/>
      <c r="M115" s="149"/>
      <c r="AI115" s="51">
        <f>IF(AND(Biudzetas!$P$39&gt;0,B115=2,OR(J115="",AND(K115="",L115=""))),1,0)</f>
        <v>0</v>
      </c>
      <c r="AJ115" s="51">
        <f>IF(AND(Biudzetas!$P$39&gt;0,A115=1,B115="",J115=""),1,0)</f>
        <v>0</v>
      </c>
      <c r="AK115" s="51">
        <f t="shared" si="1"/>
        <v>0</v>
      </c>
    </row>
    <row r="116" spans="2:37" ht="12.75" hidden="1">
      <c r="B116" s="45"/>
      <c r="G116" s="37" t="s">
        <v>200</v>
      </c>
      <c r="H116" s="38" t="s">
        <v>53</v>
      </c>
      <c r="I116" s="39">
        <f>IF(J115&gt;0,J116/J115,0)</f>
        <v>0</v>
      </c>
      <c r="J116" s="72"/>
      <c r="K116" s="50">
        <f>ROUND($I116*K115,2)</f>
        <v>0</v>
      </c>
      <c r="L116" s="50">
        <f>ROUND($I116*L115,2)</f>
        <v>0</v>
      </c>
      <c r="M116" s="150"/>
      <c r="AI116" s="51">
        <f>IF(AND(Biudzetas!$P$39&gt;0,B116=2,OR(J116="",AND(K116="",L116=""))),1,0)</f>
        <v>0</v>
      </c>
      <c r="AJ116" s="51">
        <f>IF(AND(Biudzetas!$P$39&gt;0,A116=1,B116="",J116=""),1,0)</f>
        <v>0</v>
      </c>
      <c r="AK116" s="51">
        <f t="shared" si="1"/>
        <v>0</v>
      </c>
    </row>
    <row r="117" spans="2:37" ht="12.75" hidden="1">
      <c r="B117" s="45"/>
      <c r="G117" s="37" t="s">
        <v>201</v>
      </c>
      <c r="H117" s="38" t="s">
        <v>69</v>
      </c>
      <c r="I117" s="39">
        <f>IF(J115&gt;0,J117/J115,0)</f>
        <v>0</v>
      </c>
      <c r="J117" s="72"/>
      <c r="K117" s="50">
        <f>ROUND($I117*K115,2)</f>
        <v>0</v>
      </c>
      <c r="L117" s="50">
        <f>ROUND($I117*L115,2)</f>
        <v>0</v>
      </c>
      <c r="M117" s="150"/>
      <c r="AI117" s="51">
        <f>IF(AND(Biudzetas!$P$39&gt;0,B117=2,OR(J117="",AND(K117="",L117=""))),1,0)</f>
        <v>0</v>
      </c>
      <c r="AJ117" s="51">
        <f>IF(AND(Biudzetas!$P$39&gt;0,A117=1,B117="",J117=""),1,0)</f>
        <v>0</v>
      </c>
      <c r="AK117" s="51">
        <f t="shared" si="1"/>
        <v>0</v>
      </c>
    </row>
    <row r="118" spans="2:37" ht="12.75" hidden="1">
      <c r="B118" s="45"/>
      <c r="G118" s="37" t="s">
        <v>202</v>
      </c>
      <c r="H118" s="38" t="s">
        <v>70</v>
      </c>
      <c r="I118" s="39">
        <f>IF(J115&gt;0,J118/J115,0)</f>
        <v>0</v>
      </c>
      <c r="J118" s="72"/>
      <c r="K118" s="50">
        <f>ROUND($I118*K115,2)</f>
        <v>0</v>
      </c>
      <c r="L118" s="50">
        <f>ROUND($I118*L115,2)</f>
        <v>0</v>
      </c>
      <c r="M118" s="150"/>
      <c r="AI118" s="51">
        <f>IF(AND(Biudzetas!$P$39&gt;0,B118=2,OR(J118="",AND(K118="",L118=""))),1,0)</f>
        <v>0</v>
      </c>
      <c r="AJ118" s="51">
        <f>IF(AND(Biudzetas!$P$39&gt;0,A118=1,B118="",J118=""),1,0)</f>
        <v>0</v>
      </c>
      <c r="AK118" s="51">
        <f t="shared" si="1"/>
        <v>0</v>
      </c>
    </row>
    <row r="119" spans="2:37" ht="12.75" hidden="1">
      <c r="B119" s="45"/>
      <c r="G119" s="37" t="s">
        <v>203</v>
      </c>
      <c r="H119" s="38" t="s">
        <v>40</v>
      </c>
      <c r="I119" s="39">
        <f>IF(J115&gt;0,J119/J115,0)</f>
        <v>0</v>
      </c>
      <c r="J119" s="72"/>
      <c r="K119" s="50">
        <f>ROUND($I119*K115,2)</f>
        <v>0</v>
      </c>
      <c r="L119" s="50">
        <f>ROUND($I119*L115,2)</f>
        <v>0</v>
      </c>
      <c r="M119" s="150"/>
      <c r="AI119" s="51">
        <f>IF(AND(Biudzetas!$P$39&gt;0,B119=2,OR(J119="",AND(K119="",L119=""))),1,0)</f>
        <v>0</v>
      </c>
      <c r="AJ119" s="51">
        <f>IF(AND(Biudzetas!$P$39&gt;0,A119=1,B119="",J119=""),1,0)</f>
        <v>0</v>
      </c>
      <c r="AK119" s="51">
        <f t="shared" si="1"/>
        <v>0</v>
      </c>
    </row>
    <row r="120" spans="2:37" ht="12.75" hidden="1">
      <c r="B120" s="45" t="str">
        <f>IF(A120=1,1,"-")</f>
        <v>-</v>
      </c>
      <c r="G120" s="66" t="s">
        <v>98</v>
      </c>
      <c r="H120" s="67" t="s">
        <v>108</v>
      </c>
      <c r="I120" s="73">
        <f>IF(J121&lt;&gt;0,J120/J121,0)</f>
        <v>0</v>
      </c>
      <c r="J120" s="68">
        <f>SUM(J122:J125)</f>
        <v>0</v>
      </c>
      <c r="K120" s="68">
        <f>SUM(K122:K125)</f>
        <v>0</v>
      </c>
      <c r="L120" s="68">
        <f>SUM(L122:L125)</f>
        <v>0</v>
      </c>
      <c r="M120" s="148"/>
      <c r="AI120" s="51">
        <f>IF(AND(Biudzetas!$P$39&gt;0,B120=2,OR(J120="",AND(K120="",L120=""))),1,0)</f>
        <v>0</v>
      </c>
      <c r="AJ120" s="51">
        <f>IF(AND(Biudzetas!$P$39&gt;0,A120=1,B120="",J120=""),1,0)</f>
        <v>0</v>
      </c>
      <c r="AK120" s="51">
        <f t="shared" si="1"/>
        <v>0</v>
      </c>
    </row>
    <row r="121" spans="2:37" ht="12.75" hidden="1">
      <c r="B121" s="45" t="str">
        <f>IF(A121=1,2,"-")</f>
        <v>-</v>
      </c>
      <c r="G121" s="69" t="s">
        <v>204</v>
      </c>
      <c r="H121" s="70" t="s">
        <v>41</v>
      </c>
      <c r="I121" s="71"/>
      <c r="J121" s="84"/>
      <c r="K121" s="83"/>
      <c r="L121" s="83"/>
      <c r="M121" s="149"/>
      <c r="AI121" s="51">
        <f>IF(AND(Biudzetas!$P$39&gt;0,B121=2,OR(J121="",AND(K121="",L121=""))),1,0)</f>
        <v>0</v>
      </c>
      <c r="AJ121" s="51">
        <f>IF(AND(Biudzetas!$P$39&gt;0,A121=1,B121="",J121=""),1,0)</f>
        <v>0</v>
      </c>
      <c r="AK121" s="51">
        <f t="shared" si="1"/>
        <v>0</v>
      </c>
    </row>
    <row r="122" spans="2:37" ht="12.75" hidden="1">
      <c r="B122" s="45"/>
      <c r="G122" s="37" t="s">
        <v>205</v>
      </c>
      <c r="H122" s="38" t="s">
        <v>53</v>
      </c>
      <c r="I122" s="39">
        <f>IF(J121&gt;0,J122/J121,0)</f>
        <v>0</v>
      </c>
      <c r="J122" s="72"/>
      <c r="K122" s="50">
        <f>ROUND($I122*K121,2)</f>
        <v>0</v>
      </c>
      <c r="L122" s="50">
        <f>ROUND($I122*L121,2)</f>
        <v>0</v>
      </c>
      <c r="M122" s="150"/>
      <c r="AI122" s="51">
        <f>IF(AND(Biudzetas!$P$39&gt;0,B122=2,OR(J122="",AND(K122="",L122=""))),1,0)</f>
        <v>0</v>
      </c>
      <c r="AJ122" s="51">
        <f>IF(AND(Biudzetas!$P$39&gt;0,A122=1,B122="",J122=""),1,0)</f>
        <v>0</v>
      </c>
      <c r="AK122" s="51">
        <f t="shared" si="1"/>
        <v>0</v>
      </c>
    </row>
    <row r="123" spans="2:37" ht="12.75" hidden="1">
      <c r="B123" s="45"/>
      <c r="G123" s="37" t="s">
        <v>206</v>
      </c>
      <c r="H123" s="38" t="s">
        <v>69</v>
      </c>
      <c r="I123" s="39">
        <f>IF(J121&gt;0,J123/J121,0)</f>
        <v>0</v>
      </c>
      <c r="J123" s="72"/>
      <c r="K123" s="50">
        <f>ROUND($I123*K121,2)</f>
        <v>0</v>
      </c>
      <c r="L123" s="50">
        <f>ROUND($I123*L121,2)</f>
        <v>0</v>
      </c>
      <c r="M123" s="150"/>
      <c r="AI123" s="51">
        <f>IF(AND(Biudzetas!$P$39&gt;0,B123=2,OR(J123="",AND(K123="",L123=""))),1,0)</f>
        <v>0</v>
      </c>
      <c r="AJ123" s="51">
        <f>IF(AND(Biudzetas!$P$39&gt;0,A123=1,B123="",J123=""),1,0)</f>
        <v>0</v>
      </c>
      <c r="AK123" s="51">
        <f t="shared" si="1"/>
        <v>0</v>
      </c>
    </row>
    <row r="124" spans="2:37" ht="12.75" hidden="1">
      <c r="B124" s="45"/>
      <c r="G124" s="37" t="s">
        <v>207</v>
      </c>
      <c r="H124" s="38" t="s">
        <v>70</v>
      </c>
      <c r="I124" s="39">
        <f>IF(J121&gt;0,J124/J121,0)</f>
        <v>0</v>
      </c>
      <c r="J124" s="72"/>
      <c r="K124" s="50">
        <f>ROUND($I124*K121,2)</f>
        <v>0</v>
      </c>
      <c r="L124" s="50">
        <f>ROUND($I124*L121,2)</f>
        <v>0</v>
      </c>
      <c r="M124" s="150"/>
      <c r="AI124" s="51">
        <f>IF(AND(Biudzetas!$P$39&gt;0,B124=2,OR(J124="",AND(K124="",L124=""))),1,0)</f>
        <v>0</v>
      </c>
      <c r="AJ124" s="51">
        <f>IF(AND(Biudzetas!$P$39&gt;0,A124=1,B124="",J124=""),1,0)</f>
        <v>0</v>
      </c>
      <c r="AK124" s="51">
        <f t="shared" si="1"/>
        <v>0</v>
      </c>
    </row>
    <row r="125" spans="2:37" ht="12.75" hidden="1">
      <c r="B125" s="45"/>
      <c r="G125" s="37" t="s">
        <v>208</v>
      </c>
      <c r="H125" s="38" t="s">
        <v>40</v>
      </c>
      <c r="I125" s="39">
        <f>IF(J121&gt;0,J125/J121,0)</f>
        <v>0</v>
      </c>
      <c r="J125" s="72"/>
      <c r="K125" s="50">
        <f>ROUND($I125*K121,2)</f>
        <v>0</v>
      </c>
      <c r="L125" s="50">
        <f>ROUND($I125*L121,2)</f>
        <v>0</v>
      </c>
      <c r="M125" s="150"/>
      <c r="AI125" s="51">
        <f>IF(AND(Biudzetas!$P$39&gt;0,B125=2,OR(J125="",AND(K125="",L125=""))),1,0)</f>
        <v>0</v>
      </c>
      <c r="AJ125" s="51">
        <f>IF(AND(Biudzetas!$P$39&gt;0,A125=1,B125="",J125=""),1,0)</f>
        <v>0</v>
      </c>
      <c r="AK125" s="51">
        <f t="shared" si="1"/>
        <v>0</v>
      </c>
    </row>
    <row r="126" spans="2:37" ht="12.75" hidden="1">
      <c r="B126" s="45" t="str">
        <f>IF(A126=1,1,"-")</f>
        <v>-</v>
      </c>
      <c r="G126" s="66" t="s">
        <v>99</v>
      </c>
      <c r="H126" s="67" t="s">
        <v>108</v>
      </c>
      <c r="I126" s="73">
        <f>IF(J127&lt;&gt;0,J126/J127,0)</f>
        <v>0</v>
      </c>
      <c r="J126" s="68">
        <f>SUM(J128:J131)</f>
        <v>0</v>
      </c>
      <c r="K126" s="68">
        <f>SUM(K128:K131)</f>
        <v>0</v>
      </c>
      <c r="L126" s="68">
        <f>SUM(L128:L131)</f>
        <v>0</v>
      </c>
      <c r="M126" s="148"/>
      <c r="AI126" s="51">
        <f>IF(AND(Biudzetas!$P$39&gt;0,B126=2,OR(J126="",AND(K126="",L126=""))),1,0)</f>
        <v>0</v>
      </c>
      <c r="AJ126" s="51">
        <f>IF(AND(Biudzetas!$P$39&gt;0,A126=1,B126="",J126=""),1,0)</f>
        <v>0</v>
      </c>
      <c r="AK126" s="51">
        <f t="shared" si="1"/>
        <v>0</v>
      </c>
    </row>
    <row r="127" spans="2:37" ht="12.75" hidden="1">
      <c r="B127" s="45" t="str">
        <f>IF(A127=1,2,"-")</f>
        <v>-</v>
      </c>
      <c r="G127" s="69" t="s">
        <v>209</v>
      </c>
      <c r="H127" s="70" t="s">
        <v>41</v>
      </c>
      <c r="I127" s="71"/>
      <c r="J127" s="84"/>
      <c r="K127" s="83"/>
      <c r="L127" s="83"/>
      <c r="M127" s="149"/>
      <c r="AI127" s="51">
        <f>IF(AND(Biudzetas!$P$39&gt;0,B127=2,OR(J127="",AND(K127="",L127=""))),1,0)</f>
        <v>0</v>
      </c>
      <c r="AJ127" s="51">
        <f>IF(AND(Biudzetas!$P$39&gt;0,A127=1,B127="",J127=""),1,0)</f>
        <v>0</v>
      </c>
      <c r="AK127" s="51">
        <f t="shared" si="1"/>
        <v>0</v>
      </c>
    </row>
    <row r="128" spans="7:37" ht="12.75" hidden="1">
      <c r="G128" s="37" t="s">
        <v>210</v>
      </c>
      <c r="H128" s="38" t="s">
        <v>53</v>
      </c>
      <c r="I128" s="39">
        <f>IF(J127&gt;0,J128/J127,0)</f>
        <v>0</v>
      </c>
      <c r="J128" s="72"/>
      <c r="K128" s="50">
        <f>ROUND($I128*K127,2)</f>
        <v>0</v>
      </c>
      <c r="L128" s="50">
        <f>ROUND($I128*L127,2)</f>
        <v>0</v>
      </c>
      <c r="M128" s="150"/>
      <c r="AI128" s="51">
        <f>IF(AND(Biudzetas!$P$39&gt;0,B128=2,OR(J128="",AND(K128="",L128=""))),1,0)</f>
        <v>0</v>
      </c>
      <c r="AJ128" s="51">
        <f>IF(AND(Biudzetas!$P$39&gt;0,A128=1,B128="",J128=""),1,0)</f>
        <v>0</v>
      </c>
      <c r="AK128" s="51">
        <f t="shared" si="1"/>
        <v>0</v>
      </c>
    </row>
    <row r="129" spans="7:37" ht="12.75" hidden="1">
      <c r="G129" s="37" t="s">
        <v>211</v>
      </c>
      <c r="H129" s="38" t="s">
        <v>69</v>
      </c>
      <c r="I129" s="39">
        <f>IF(J127&gt;0,J129/J127,0)</f>
        <v>0</v>
      </c>
      <c r="J129" s="72"/>
      <c r="K129" s="50">
        <f>ROUND($I129*K127,2)</f>
        <v>0</v>
      </c>
      <c r="L129" s="50">
        <f>ROUND($I129*L127,2)</f>
        <v>0</v>
      </c>
      <c r="M129" s="150"/>
      <c r="AI129" s="51">
        <f>IF(AND(Biudzetas!$P$39&gt;0,B129=2,OR(J129="",AND(K129="",L129=""))),1,0)</f>
        <v>0</v>
      </c>
      <c r="AJ129" s="51">
        <f>IF(AND(Biudzetas!$P$39&gt;0,A129=1,B129="",J129=""),1,0)</f>
        <v>0</v>
      </c>
      <c r="AK129" s="51">
        <f t="shared" si="1"/>
        <v>0</v>
      </c>
    </row>
    <row r="130" spans="7:37" ht="12.75" hidden="1">
      <c r="G130" s="37" t="s">
        <v>212</v>
      </c>
      <c r="H130" s="38" t="s">
        <v>70</v>
      </c>
      <c r="I130" s="39">
        <f>IF(J127&gt;0,J130/J127,0)</f>
        <v>0</v>
      </c>
      <c r="J130" s="72"/>
      <c r="K130" s="50">
        <f>ROUND($I130*K127,2)</f>
        <v>0</v>
      </c>
      <c r="L130" s="50">
        <f>ROUND($I130*L127,2)</f>
        <v>0</v>
      </c>
      <c r="M130" s="150"/>
      <c r="AI130" s="51">
        <f>IF(AND(Biudzetas!$P$39&gt;0,B130=2,OR(J130="",AND(K130="",L130=""))),1,0)</f>
        <v>0</v>
      </c>
      <c r="AJ130" s="51">
        <f>IF(AND(Biudzetas!$P$39&gt;0,A130=1,B130="",J130=""),1,0)</f>
        <v>0</v>
      </c>
      <c r="AK130" s="51">
        <f t="shared" si="1"/>
        <v>0</v>
      </c>
    </row>
    <row r="131" spans="7:37" ht="13.5" hidden="1" thickBot="1">
      <c r="G131" s="125" t="s">
        <v>213</v>
      </c>
      <c r="H131" s="126" t="s">
        <v>40</v>
      </c>
      <c r="I131" s="127">
        <f>IF(J127&gt;0,J131/J127,0)</f>
        <v>0</v>
      </c>
      <c r="J131" s="128"/>
      <c r="K131" s="129">
        <f>ROUND($I131*K127,2)</f>
        <v>0</v>
      </c>
      <c r="L131" s="129">
        <f>ROUND($I131*L127,2)</f>
        <v>0</v>
      </c>
      <c r="M131" s="151"/>
      <c r="AI131" s="51">
        <f>IF(AND(Biudzetas!$P$39&gt;0,B131=2,OR(J131="",AND(K131="",L131=""))),1,0)</f>
        <v>0</v>
      </c>
      <c r="AJ131" s="51">
        <f>IF(AND(Biudzetas!$P$39&gt;0,A131=1,B131="",J131=""),1,0)</f>
        <v>0</v>
      </c>
      <c r="AK131" s="51">
        <f t="shared" si="1"/>
        <v>0</v>
      </c>
    </row>
    <row r="132" spans="7:13" s="51" customFormat="1" ht="12.75">
      <c r="G132" s="136" t="s">
        <v>75</v>
      </c>
      <c r="H132" s="137"/>
      <c r="I132" s="137"/>
      <c r="J132" s="137"/>
      <c r="K132" s="137"/>
      <c r="L132" s="137"/>
      <c r="M132" s="137"/>
    </row>
    <row r="133" spans="7:13" s="51" customFormat="1" ht="30.75" customHeight="1">
      <c r="G133" s="137"/>
      <c r="H133" s="137"/>
      <c r="I133" s="137"/>
      <c r="J133" s="137"/>
      <c r="K133" s="137"/>
      <c r="L133" s="137"/>
      <c r="M133" s="137"/>
    </row>
    <row r="134" spans="7:13" s="51" customFormat="1" ht="14.25" customHeight="1">
      <c r="G134" s="176">
        <f>Biudzetas!K47</f>
        <v>0</v>
      </c>
      <c r="H134" s="176"/>
      <c r="I134" s="176"/>
      <c r="J134" s="176"/>
      <c r="K134" s="176"/>
      <c r="L134" s="138"/>
      <c r="M134" s="145">
        <f>Biudzetas!R47</f>
        <v>0</v>
      </c>
    </row>
    <row r="135" spans="7:13" s="51" customFormat="1" ht="27" customHeight="1">
      <c r="G135" s="177" t="s">
        <v>133</v>
      </c>
      <c r="H135" s="177"/>
      <c r="I135" s="177"/>
      <c r="J135" s="177"/>
      <c r="K135" s="177"/>
      <c r="L135" s="139" t="s">
        <v>131</v>
      </c>
      <c r="M135" s="139" t="s">
        <v>132</v>
      </c>
    </row>
    <row r="136" s="51" customFormat="1" ht="12.75"/>
    <row r="137" s="51" customFormat="1" ht="12.75"/>
    <row r="138" s="51" customFormat="1" ht="12.75"/>
    <row r="139" s="51" customFormat="1" ht="12.75"/>
    <row r="140" s="51" customFormat="1" ht="12.75"/>
    <row r="141" s="51" customFormat="1" ht="12.75"/>
    <row r="142" s="51" customFormat="1" ht="12.75"/>
    <row r="143" s="51" customFormat="1" ht="12.75"/>
    <row r="144" s="51" customFormat="1" ht="12.75"/>
    <row r="145" s="51" customFormat="1" ht="12.75"/>
    <row r="146" s="51" customFormat="1" ht="12.75"/>
    <row r="147" s="51" customFormat="1" ht="12.75"/>
    <row r="148" s="51" customFormat="1" ht="12.75"/>
    <row r="149" s="51" customFormat="1" ht="12.75"/>
    <row r="150" s="51" customFormat="1" ht="12.75"/>
    <row r="151" s="51" customFormat="1" ht="12.75"/>
    <row r="152" s="51" customFormat="1" ht="12.75"/>
    <row r="153" s="51" customFormat="1" ht="12.75"/>
    <row r="154" s="51" customFormat="1" ht="12.75"/>
    <row r="155" s="51" customFormat="1" ht="12.75"/>
    <row r="156" s="51" customFormat="1" ht="12.75"/>
    <row r="157" s="51" customFormat="1" ht="12.75"/>
    <row r="158" s="51" customFormat="1" ht="12.75"/>
    <row r="159" s="51" customFormat="1" ht="12.75"/>
    <row r="160" s="51" customFormat="1" ht="12.75"/>
    <row r="161" s="51" customFormat="1" ht="12.75"/>
    <row r="162" s="51" customFormat="1" ht="12.75"/>
    <row r="163" s="51" customFormat="1" ht="12.75"/>
    <row r="164" s="51" customFormat="1" ht="12.75"/>
    <row r="165" s="51" customFormat="1" ht="12.75"/>
    <row r="166" s="51" customFormat="1" ht="12.75"/>
    <row r="167" s="51" customFormat="1" ht="12.75"/>
    <row r="168" s="51" customFormat="1" ht="12.75"/>
    <row r="169" s="51" customFormat="1" ht="12.75"/>
    <row r="170" s="51" customFormat="1" ht="12.75"/>
    <row r="171" s="51" customFormat="1" ht="12.75"/>
    <row r="172" s="51" customFormat="1" ht="12.75"/>
    <row r="173" s="51" customFormat="1" ht="12.75"/>
    <row r="174" s="51" customFormat="1" ht="12.75"/>
    <row r="175" s="51" customFormat="1" ht="12.75"/>
    <row r="176" s="51" customFormat="1" ht="12.75"/>
    <row r="177" s="51" customFormat="1" ht="12.75"/>
    <row r="178" s="51" customFormat="1" ht="12.75"/>
    <row r="179" s="51" customFormat="1" ht="12.75"/>
    <row r="180" s="51" customFormat="1" ht="12.75"/>
    <row r="181" s="51" customFormat="1" ht="12.75"/>
    <row r="182" s="51" customFormat="1" ht="12.75"/>
    <row r="183" s="51" customFormat="1" ht="12.75"/>
    <row r="184" s="51" customFormat="1" ht="12.75"/>
    <row r="185" s="51" customFormat="1" ht="12.75"/>
    <row r="186" s="51" customFormat="1" ht="12.75"/>
    <row r="187" s="51" customFormat="1" ht="12.75"/>
    <row r="188" s="51" customFormat="1" ht="12.75"/>
    <row r="189" s="51" customFormat="1" ht="12.75"/>
    <row r="190" s="51" customFormat="1" ht="12.75"/>
    <row r="191" s="51" customFormat="1" ht="12.75"/>
    <row r="192" s="51" customFormat="1" ht="12.75"/>
    <row r="193" s="51" customFormat="1" ht="12.75"/>
    <row r="194" s="51" customFormat="1" ht="12.75"/>
    <row r="195" s="51" customFormat="1" ht="12.75"/>
    <row r="196" s="51" customFormat="1" ht="12.75"/>
    <row r="197" s="51" customFormat="1" ht="12.75"/>
    <row r="198" s="51" customFormat="1" ht="12.75"/>
    <row r="199" s="51" customFormat="1" ht="12.75"/>
    <row r="200" s="51" customFormat="1" ht="12.75"/>
    <row r="201" s="51" customFormat="1" ht="12.75"/>
    <row r="202" s="51" customFormat="1" ht="12.75"/>
    <row r="203" s="51" customFormat="1" ht="12.75"/>
    <row r="204" s="51" customFormat="1" ht="12.75"/>
    <row r="205" s="51" customFormat="1" ht="12.75"/>
    <row r="206" s="51" customFormat="1" ht="12.75"/>
    <row r="207" s="51" customFormat="1" ht="12.75"/>
    <row r="208" s="51" customFormat="1" ht="12.75"/>
    <row r="209" s="51" customFormat="1" ht="12.75"/>
    <row r="210" s="51" customFormat="1" ht="12.75"/>
    <row r="211" s="51" customFormat="1" ht="12.75"/>
    <row r="212" s="51" customFormat="1" ht="12.75"/>
    <row r="213" s="51" customFormat="1" ht="12.75"/>
    <row r="214" s="51" customFormat="1" ht="12.75"/>
    <row r="215" s="51" customFormat="1" ht="12.75"/>
    <row r="216" s="51" customFormat="1" ht="12.75"/>
    <row r="217" s="51" customFormat="1" ht="12.75"/>
    <row r="218" s="51" customFormat="1" ht="12.75"/>
    <row r="219" s="51" customFormat="1" ht="12.75"/>
    <row r="220" s="51" customFormat="1" ht="12.75"/>
    <row r="221" s="51" customFormat="1" ht="12.75"/>
    <row r="222" s="51" customFormat="1" ht="12.75"/>
    <row r="223" s="51" customFormat="1" ht="12.75"/>
    <row r="224" s="51" customFormat="1" ht="12.75"/>
    <row r="225" s="51" customFormat="1" ht="12.75"/>
    <row r="226" s="51" customFormat="1" ht="12.75"/>
    <row r="227" s="51" customFormat="1" ht="12.75"/>
    <row r="228" s="51" customFormat="1" ht="12.75"/>
    <row r="229" s="51" customFormat="1" ht="12.75"/>
    <row r="230" s="51" customFormat="1" ht="12.75"/>
    <row r="231" s="51" customFormat="1" ht="12.75"/>
    <row r="232" s="51" customFormat="1" ht="12.75"/>
    <row r="233" s="51" customFormat="1" ht="12.75"/>
    <row r="234" s="51" customFormat="1" ht="12.75"/>
    <row r="235" s="51" customFormat="1" ht="12.75"/>
    <row r="236" s="51" customFormat="1" ht="12.75"/>
    <row r="237" s="51" customFormat="1" ht="12.75"/>
    <row r="238" s="51" customFormat="1" ht="12.75"/>
    <row r="239" s="51" customFormat="1" ht="12.75"/>
    <row r="240" s="51" customFormat="1" ht="12.75"/>
    <row r="241" s="51" customFormat="1" ht="12.75"/>
    <row r="242" s="51" customFormat="1" ht="12.75"/>
    <row r="243" s="51" customFormat="1" ht="12.75"/>
    <row r="244" s="51" customFormat="1" ht="12.75"/>
    <row r="245" s="51" customFormat="1" ht="12.75"/>
    <row r="246" s="51" customFormat="1" ht="12.75"/>
    <row r="247" s="51" customFormat="1" ht="12.75"/>
    <row r="248" s="51" customFormat="1" ht="12.75"/>
    <row r="249" s="51" customFormat="1" ht="12.75"/>
    <row r="250" s="51" customFormat="1" ht="12.75"/>
    <row r="251" s="51" customFormat="1" ht="12.75"/>
    <row r="252" s="51" customFormat="1" ht="12.75"/>
    <row r="253" s="51" customFormat="1" ht="12.75"/>
    <row r="254" s="51" customFormat="1" ht="12.75"/>
    <row r="255" s="51" customFormat="1" ht="12.75"/>
    <row r="256" s="51" customFormat="1" ht="12.75"/>
    <row r="257" s="51" customFormat="1" ht="12.75"/>
    <row r="258" s="51" customFormat="1" ht="12.75"/>
    <row r="259" s="51" customFormat="1" ht="12.75"/>
    <row r="260" s="51" customFormat="1" ht="12.75"/>
    <row r="261" s="51" customFormat="1" ht="12.75"/>
    <row r="262" s="51" customFormat="1" ht="12.75"/>
    <row r="263" s="51" customFormat="1" ht="12.75"/>
    <row r="264" s="51" customFormat="1" ht="12.75"/>
    <row r="265" s="51" customFormat="1" ht="12.75"/>
    <row r="266" s="51" customFormat="1" ht="12.75"/>
    <row r="267" s="51" customFormat="1" ht="12.75"/>
    <row r="268" s="51" customFormat="1" ht="12.75"/>
    <row r="269" s="51" customFormat="1" ht="12.75"/>
    <row r="270" s="51" customFormat="1" ht="12.75"/>
    <row r="271" s="51" customFormat="1" ht="12.75"/>
    <row r="272" s="51" customFormat="1" ht="12.75"/>
    <row r="273" s="51" customFormat="1" ht="12.75"/>
    <row r="274" s="51" customFormat="1" ht="12.75"/>
    <row r="275" s="51" customFormat="1" ht="12.75"/>
    <row r="276" s="51" customFormat="1" ht="12.75"/>
    <row r="277" s="51" customFormat="1" ht="12.75"/>
    <row r="278" s="51" customFormat="1" ht="12.75"/>
    <row r="279" s="51" customFormat="1" ht="12.75"/>
    <row r="280" s="51" customFormat="1" ht="12.75"/>
    <row r="281" s="51" customFormat="1" ht="12.75"/>
    <row r="282" s="51" customFormat="1" ht="12.75"/>
    <row r="283" s="51" customFormat="1" ht="12.75"/>
    <row r="284" s="51" customFormat="1" ht="12.75"/>
    <row r="285" s="51" customFormat="1" ht="12.75"/>
    <row r="286" s="51" customFormat="1" ht="12.75"/>
    <row r="287" s="51" customFormat="1" ht="12.75"/>
    <row r="288" s="51" customFormat="1" ht="12.75"/>
    <row r="289" s="51" customFormat="1" ht="12.75"/>
    <row r="290" s="51" customFormat="1" ht="12.75"/>
    <row r="291" s="51" customFormat="1" ht="12.75"/>
    <row r="292" s="51" customFormat="1" ht="12.75"/>
    <row r="293" s="51" customFormat="1" ht="12.75"/>
    <row r="294" s="51" customFormat="1" ht="12.75"/>
    <row r="295" s="51" customFormat="1" ht="12.75"/>
    <row r="296" s="51" customFormat="1" ht="12.75"/>
    <row r="297" s="51" customFormat="1" ht="12.75"/>
    <row r="298" s="51" customFormat="1" ht="12.75"/>
    <row r="299" s="51" customFormat="1" ht="12.75"/>
    <row r="300" s="51" customFormat="1" ht="12.75"/>
    <row r="301" s="51" customFormat="1" ht="12.75"/>
    <row r="302" s="51" customFormat="1" ht="12.75"/>
    <row r="303" s="51" customFormat="1" ht="12.75"/>
    <row r="304" s="51" customFormat="1" ht="12.75"/>
    <row r="305" s="51" customFormat="1" ht="12.75"/>
    <row r="306" s="51" customFormat="1" ht="12.75"/>
    <row r="307" s="51" customFormat="1" ht="12.75"/>
    <row r="308" s="51" customFormat="1" ht="12.75"/>
    <row r="309" s="51" customFormat="1" ht="12.75"/>
    <row r="310" s="51" customFormat="1" ht="12.75"/>
    <row r="311" s="51" customFormat="1" ht="12.75"/>
    <row r="312" s="51" customFormat="1" ht="12.75"/>
    <row r="313" s="51" customFormat="1" ht="12.75"/>
    <row r="314" s="51" customFormat="1" ht="12.75"/>
    <row r="315" s="51" customFormat="1" ht="12.75"/>
    <row r="316" s="51" customFormat="1" ht="12.75"/>
    <row r="317" s="51" customFormat="1" ht="12.75"/>
    <row r="318" s="51" customFormat="1" ht="12.75"/>
    <row r="319" s="51" customFormat="1" ht="12.75"/>
    <row r="320" s="51" customFormat="1" ht="12.75"/>
    <row r="321" s="51" customFormat="1" ht="12.75"/>
    <row r="322" s="51" customFormat="1" ht="12.75"/>
    <row r="323" s="51" customFormat="1" ht="12.75"/>
    <row r="324" s="51" customFormat="1" ht="12.75"/>
    <row r="325" s="51" customFormat="1" ht="12.75"/>
    <row r="326" s="51" customFormat="1" ht="12.75"/>
    <row r="327" s="51" customFormat="1" ht="12.75"/>
    <row r="328" s="51" customFormat="1" ht="12.75"/>
    <row r="329" s="51" customFormat="1" ht="12.75"/>
    <row r="330" s="51" customFormat="1" ht="12.75"/>
    <row r="331" s="51" customFormat="1" ht="12.75"/>
    <row r="332" s="51" customFormat="1" ht="12.75"/>
    <row r="333" s="51" customFormat="1" ht="12.75"/>
    <row r="334" s="51" customFormat="1" ht="12.75"/>
    <row r="335" s="51" customFormat="1" ht="12.75"/>
    <row r="336" s="51" customFormat="1" ht="12.75"/>
    <row r="337" s="51" customFormat="1" ht="12.75"/>
    <row r="338" s="51" customFormat="1" ht="12.75"/>
    <row r="339" s="51" customFormat="1" ht="12.75"/>
    <row r="340" s="51" customFormat="1" ht="12.75"/>
    <row r="341" s="51" customFormat="1" ht="12.75"/>
    <row r="342" s="51" customFormat="1" ht="12.75"/>
    <row r="343" s="51" customFormat="1" ht="12.75"/>
    <row r="344" s="51" customFormat="1" ht="12.75"/>
    <row r="345" s="51" customFormat="1" ht="12.75"/>
    <row r="346" s="51" customFormat="1" ht="12.75"/>
    <row r="347" s="51" customFormat="1" ht="12.75"/>
    <row r="348" s="51" customFormat="1" ht="12.75"/>
    <row r="349" s="51" customFormat="1" ht="12.75"/>
    <row r="350" s="51" customFormat="1" ht="12.75"/>
    <row r="351" s="51" customFormat="1" ht="12.75"/>
    <row r="352" s="51" customFormat="1" ht="12.75"/>
    <row r="353" s="51" customFormat="1" ht="12.75"/>
    <row r="354" s="51" customFormat="1" ht="12.75"/>
    <row r="355" s="51" customFormat="1" ht="12.75"/>
    <row r="356" s="51" customFormat="1" ht="12.75"/>
    <row r="357" s="51" customFormat="1" ht="12.75"/>
    <row r="358" s="51" customFormat="1" ht="12.75"/>
    <row r="359" s="51" customFormat="1" ht="12.75"/>
    <row r="360" s="51" customFormat="1" ht="12.75"/>
    <row r="361" s="51" customFormat="1" ht="12.75"/>
    <row r="362" s="51" customFormat="1" ht="12.75"/>
    <row r="363" s="51" customFormat="1" ht="12.75"/>
    <row r="364" s="51" customFormat="1" ht="12.75"/>
    <row r="365" s="51" customFormat="1" ht="12.75"/>
    <row r="366" s="51" customFormat="1" ht="12.75"/>
    <row r="367" s="51" customFormat="1" ht="12.75"/>
    <row r="368" s="51" customFormat="1" ht="12.75"/>
    <row r="369" s="51" customFormat="1" ht="12.75"/>
    <row r="370" s="51" customFormat="1" ht="12.75"/>
    <row r="371" s="51" customFormat="1" ht="12.75"/>
    <row r="372" s="51" customFormat="1" ht="12.75"/>
    <row r="373" s="51" customFormat="1" ht="12.75"/>
    <row r="374" s="51" customFormat="1" ht="12.75"/>
    <row r="375" s="51" customFormat="1" ht="12.75"/>
    <row r="376" s="51" customFormat="1" ht="12.75"/>
    <row r="377" s="51" customFormat="1" ht="12.75"/>
    <row r="378" s="51" customFormat="1" ht="12.75"/>
    <row r="379" s="51" customFormat="1" ht="12.75"/>
    <row r="380" s="51" customFormat="1" ht="12.75"/>
    <row r="381" s="51" customFormat="1" ht="12.75"/>
    <row r="382" s="51" customFormat="1" ht="12.75"/>
    <row r="383" s="51" customFormat="1" ht="12.75"/>
    <row r="384" s="51" customFormat="1" ht="12.75"/>
    <row r="385" s="51" customFormat="1" ht="12.75"/>
    <row r="386" s="51" customFormat="1" ht="12.75"/>
    <row r="387" s="51" customFormat="1" ht="12.75"/>
    <row r="388" s="51" customFormat="1" ht="12.75"/>
    <row r="389" s="51" customFormat="1" ht="12.75"/>
    <row r="390" s="51" customFormat="1" ht="12.75"/>
    <row r="391" s="51" customFormat="1" ht="12.75"/>
    <row r="392" s="51" customFormat="1" ht="12.75"/>
    <row r="393" s="51" customFormat="1" ht="12.75"/>
    <row r="394" s="51" customFormat="1" ht="12.75"/>
    <row r="395" s="51" customFormat="1" ht="12.75"/>
    <row r="396" s="51" customFormat="1" ht="12.75"/>
    <row r="397" s="51" customFormat="1" ht="12.75"/>
    <row r="398" s="51" customFormat="1" ht="12.75"/>
    <row r="399" s="51" customFormat="1" ht="12.75"/>
    <row r="400" s="51" customFormat="1" ht="12.75"/>
    <row r="401" s="51" customFormat="1" ht="12.75"/>
    <row r="402" s="51" customFormat="1" ht="12.75"/>
    <row r="403" s="51" customFormat="1" ht="12.75"/>
    <row r="404" s="51" customFormat="1" ht="12.75"/>
    <row r="405" s="51" customFormat="1" ht="12.75"/>
    <row r="406" s="51" customFormat="1" ht="12.75"/>
    <row r="407" s="51" customFormat="1" ht="12.75"/>
    <row r="408" s="51" customFormat="1" ht="12.75"/>
    <row r="409" s="51" customFormat="1" ht="12.75"/>
    <row r="410" s="51" customFormat="1" ht="12.75"/>
    <row r="411" s="51" customFormat="1" ht="12.75"/>
    <row r="412" s="51" customFormat="1" ht="12.75"/>
    <row r="413" s="51" customFormat="1" ht="12.75"/>
    <row r="414" s="51" customFormat="1" ht="12.75"/>
    <row r="415" s="51" customFormat="1" ht="12.75"/>
    <row r="416" s="51" customFormat="1" ht="12.75"/>
    <row r="417" s="51" customFormat="1" ht="12.75"/>
    <row r="418" s="51" customFormat="1" ht="12.75"/>
    <row r="419" s="51" customFormat="1" ht="12.75"/>
    <row r="420" s="51" customFormat="1" ht="12.75"/>
    <row r="421" s="51" customFormat="1" ht="12.75"/>
    <row r="422" s="51" customFormat="1" ht="12.75"/>
    <row r="423" s="51" customFormat="1" ht="12.75"/>
    <row r="424" s="51" customFormat="1" ht="12.75"/>
    <row r="425" s="51" customFormat="1" ht="12.75"/>
    <row r="426" s="51" customFormat="1" ht="12.75"/>
    <row r="427" s="51" customFormat="1" ht="12.75"/>
    <row r="428" s="51" customFormat="1" ht="12.75"/>
    <row r="429" s="51" customFormat="1" ht="12.75"/>
    <row r="430" s="51" customFormat="1" ht="12.75"/>
    <row r="431" s="51" customFormat="1" ht="12.75"/>
    <row r="432" s="51" customFormat="1" ht="12.75"/>
    <row r="433" s="51" customFormat="1" ht="12.75"/>
    <row r="434" s="51" customFormat="1" ht="12.75"/>
    <row r="435" s="51" customFormat="1" ht="12.75"/>
    <row r="436" s="51" customFormat="1" ht="12.75"/>
    <row r="437" s="51" customFormat="1" ht="12.75"/>
    <row r="438" s="51" customFormat="1" ht="12.75"/>
    <row r="439" s="51" customFormat="1" ht="12.75"/>
    <row r="440" s="51" customFormat="1" ht="12.75"/>
    <row r="441" s="51" customFormat="1" ht="12.75"/>
    <row r="442" s="51" customFormat="1" ht="12.75"/>
    <row r="443" s="51" customFormat="1" ht="12.75"/>
    <row r="444" s="51" customFormat="1" ht="12.75"/>
    <row r="445" s="51" customFormat="1" ht="12.75"/>
    <row r="446" s="51" customFormat="1" ht="12.75"/>
    <row r="447" s="51" customFormat="1" ht="12.75"/>
    <row r="448" s="51" customFormat="1" ht="12.75"/>
    <row r="449" s="51" customFormat="1" ht="12.75"/>
    <row r="450" s="51" customFormat="1" ht="12.75"/>
    <row r="451" s="51" customFormat="1" ht="12.75"/>
    <row r="452" s="51" customFormat="1" ht="12.75"/>
    <row r="453" s="51" customFormat="1" ht="12.75"/>
    <row r="454" s="51" customFormat="1" ht="12.75"/>
    <row r="455" s="51" customFormat="1" ht="12.75"/>
    <row r="456" s="51" customFormat="1" ht="12.75"/>
    <row r="457" s="51" customFormat="1" ht="12.75"/>
    <row r="458" s="51" customFormat="1" ht="12.75"/>
    <row r="459" s="51" customFormat="1" ht="12.75"/>
    <row r="460" s="51" customFormat="1" ht="12.75"/>
    <row r="461" s="51" customFormat="1" ht="12.75"/>
    <row r="462" s="51" customFormat="1" ht="12.75"/>
    <row r="463" s="51" customFormat="1" ht="12.75"/>
    <row r="464" s="51" customFormat="1" ht="12.75"/>
    <row r="465" s="51" customFormat="1" ht="12.75"/>
    <row r="466" s="51" customFormat="1" ht="12.75"/>
    <row r="467" s="51" customFormat="1" ht="12.75"/>
    <row r="468" s="51" customFormat="1" ht="12.75"/>
    <row r="469" s="51" customFormat="1" ht="12.75"/>
    <row r="470" s="51" customFormat="1" ht="12.75"/>
    <row r="471" s="51" customFormat="1" ht="12.75"/>
    <row r="472" s="51" customFormat="1" ht="12.75"/>
    <row r="473" s="51" customFormat="1" ht="12.75"/>
    <row r="474" s="51" customFormat="1" ht="12.75"/>
    <row r="475" s="51" customFormat="1" ht="12.75"/>
    <row r="476" s="51" customFormat="1" ht="12.75"/>
    <row r="477" s="51" customFormat="1" ht="12.75"/>
    <row r="478" s="51" customFormat="1" ht="12.75"/>
    <row r="479" s="51" customFormat="1" ht="12.75"/>
    <row r="480" s="51" customFormat="1" ht="12.75"/>
    <row r="481" s="51" customFormat="1" ht="12.75"/>
    <row r="482" s="51" customFormat="1" ht="12.75"/>
    <row r="483" s="51" customFormat="1" ht="12.75"/>
    <row r="484" s="51" customFormat="1" ht="12.75"/>
    <row r="485" s="51" customFormat="1" ht="12.75"/>
    <row r="486" s="51" customFormat="1" ht="12.75"/>
    <row r="487" s="51" customFormat="1" ht="12.75"/>
    <row r="488" s="51" customFormat="1" ht="12.75"/>
    <row r="489" s="51" customFormat="1" ht="12.75"/>
    <row r="490" s="51" customFormat="1" ht="12.75"/>
    <row r="491" s="51" customFormat="1" ht="12.75"/>
    <row r="492" s="51" customFormat="1" ht="12.75"/>
    <row r="493" s="51" customFormat="1" ht="12.75"/>
    <row r="494" s="51" customFormat="1" ht="12.75"/>
    <row r="495" s="51" customFormat="1" ht="12.75"/>
    <row r="496" s="51" customFormat="1" ht="12.75"/>
    <row r="497" s="51" customFormat="1" ht="12.75"/>
    <row r="498" s="51" customFormat="1" ht="12.75"/>
    <row r="499" s="51" customFormat="1" ht="12.75"/>
    <row r="500" s="51" customFormat="1" ht="12.75"/>
    <row r="501" s="51" customFormat="1" ht="12.75"/>
    <row r="502" s="51" customFormat="1" ht="12.75"/>
    <row r="503" s="51" customFormat="1" ht="12.75"/>
    <row r="504" s="51" customFormat="1" ht="12.75"/>
    <row r="505" s="51" customFormat="1" ht="12.75"/>
    <row r="506" s="51" customFormat="1" ht="12.75"/>
    <row r="507" s="51" customFormat="1" ht="12.75"/>
    <row r="508" s="51" customFormat="1" ht="12.75"/>
    <row r="509" s="51" customFormat="1" ht="12.75"/>
    <row r="510" s="51" customFormat="1" ht="12.75"/>
    <row r="511" s="51" customFormat="1" ht="12.75"/>
    <row r="512" s="51" customFormat="1" ht="12.75"/>
    <row r="513" s="51" customFormat="1" ht="12.75"/>
    <row r="514" s="51" customFormat="1" ht="12.75"/>
    <row r="515" s="51" customFormat="1" ht="12.75"/>
    <row r="516" s="51" customFormat="1" ht="12.75"/>
    <row r="517" s="51" customFormat="1" ht="12.75"/>
    <row r="518" s="51" customFormat="1" ht="12.75"/>
    <row r="519" s="51" customFormat="1" ht="12.75"/>
    <row r="520" s="51" customFormat="1" ht="12.75"/>
    <row r="521" s="51" customFormat="1" ht="12.75"/>
    <row r="522" s="51" customFormat="1" ht="12.75"/>
    <row r="523" s="51" customFormat="1" ht="12.75"/>
    <row r="524" s="51" customFormat="1" ht="12.75"/>
    <row r="525" s="51" customFormat="1" ht="12.75"/>
    <row r="526" s="51" customFormat="1" ht="12.75"/>
    <row r="527" s="51" customFormat="1" ht="12.75"/>
    <row r="528" s="51" customFormat="1" ht="12.75"/>
    <row r="529" s="51" customFormat="1" ht="12.75"/>
    <row r="530" s="51" customFormat="1" ht="12.75"/>
    <row r="531" s="51" customFormat="1" ht="12.75"/>
    <row r="532" s="51" customFormat="1" ht="12.75"/>
    <row r="533" s="51" customFormat="1" ht="12.75"/>
    <row r="534" s="51" customFormat="1" ht="12.75"/>
    <row r="535" s="51" customFormat="1" ht="12.75"/>
    <row r="536" s="51" customFormat="1" ht="12.75"/>
    <row r="537" s="51" customFormat="1" ht="12.75"/>
    <row r="538" s="51" customFormat="1" ht="12.75"/>
    <row r="539" s="51" customFormat="1" ht="12.75"/>
    <row r="540" s="51" customFormat="1" ht="12.75"/>
    <row r="541" s="51" customFormat="1" ht="12.75"/>
    <row r="542" s="51" customFormat="1" ht="12.75"/>
    <row r="543" s="51" customFormat="1" ht="12.75"/>
    <row r="544" s="51" customFormat="1" ht="12.75"/>
    <row r="545" s="51" customFormat="1" ht="12.75"/>
    <row r="546" s="51" customFormat="1" ht="12.75"/>
    <row r="547" s="51" customFormat="1" ht="12.75"/>
    <row r="548" s="51" customFormat="1" ht="12.75"/>
    <row r="549" s="51" customFormat="1" ht="12.75"/>
    <row r="550" s="51" customFormat="1" ht="12.75"/>
    <row r="551" s="51" customFormat="1" ht="12.75"/>
    <row r="552" s="51" customFormat="1" ht="12.75"/>
    <row r="553" s="51" customFormat="1" ht="12.75"/>
    <row r="554" s="51" customFormat="1" ht="12.75"/>
    <row r="555" s="51" customFormat="1" ht="12.75"/>
    <row r="556" s="51" customFormat="1" ht="12.75"/>
    <row r="557" s="51" customFormat="1" ht="12.75"/>
    <row r="558" s="51" customFormat="1" ht="12.75"/>
    <row r="559" s="51" customFormat="1" ht="12.75"/>
    <row r="560" s="51" customFormat="1" ht="12.75"/>
    <row r="561" s="51" customFormat="1" ht="12.75"/>
    <row r="562" s="51" customFormat="1" ht="12.75"/>
    <row r="563" s="51" customFormat="1" ht="12.75"/>
    <row r="564" s="51" customFormat="1" ht="12.75"/>
    <row r="565" s="51" customFormat="1" ht="12.75"/>
    <row r="566" s="51" customFormat="1" ht="12.75"/>
    <row r="567" s="51" customFormat="1" ht="12.75"/>
    <row r="568" s="51" customFormat="1" ht="12.75"/>
    <row r="569" s="51" customFormat="1" ht="12.75"/>
    <row r="570" s="51" customFormat="1" ht="12.75"/>
    <row r="571" s="51" customFormat="1" ht="12.75"/>
    <row r="572" s="51" customFormat="1" ht="12.75"/>
    <row r="573" s="51" customFormat="1" ht="12.75"/>
    <row r="574" s="51" customFormat="1" ht="12.75"/>
    <row r="575" s="51" customFormat="1" ht="12.75"/>
    <row r="576" s="51" customFormat="1" ht="12.75"/>
    <row r="577" s="51" customFormat="1" ht="12.75"/>
    <row r="578" s="51" customFormat="1" ht="12.75"/>
    <row r="579" s="51" customFormat="1" ht="12.75"/>
    <row r="580" s="51" customFormat="1" ht="12.75"/>
    <row r="581" s="51" customFormat="1" ht="12.75"/>
    <row r="582" s="51" customFormat="1" ht="12.75"/>
    <row r="583" s="51" customFormat="1" ht="12.75"/>
    <row r="584" s="51" customFormat="1" ht="12.75"/>
    <row r="585" s="51" customFormat="1" ht="12.75"/>
    <row r="586" s="51" customFormat="1" ht="12.75"/>
    <row r="587" s="51" customFormat="1" ht="12.75"/>
    <row r="588" s="51" customFormat="1" ht="12.75"/>
    <row r="589" s="51" customFormat="1" ht="12.75"/>
    <row r="590" s="51" customFormat="1" ht="12.75"/>
    <row r="591" s="51" customFormat="1" ht="12.75"/>
    <row r="592" s="51" customFormat="1" ht="12.75"/>
    <row r="593" s="51" customFormat="1" ht="12.75"/>
    <row r="594" s="51" customFormat="1" ht="12.75"/>
    <row r="595" s="51" customFormat="1" ht="12.75"/>
    <row r="596" s="51" customFormat="1" ht="12.75"/>
    <row r="597" s="51" customFormat="1" ht="12.75"/>
    <row r="598" s="51" customFormat="1" ht="12.75"/>
    <row r="599" s="51" customFormat="1" ht="12.75"/>
    <row r="600" s="51" customFormat="1" ht="12.75"/>
    <row r="601" s="51" customFormat="1" ht="12.75"/>
    <row r="602" s="51" customFormat="1" ht="12.75"/>
    <row r="603" s="51" customFormat="1" ht="12.75"/>
    <row r="604" s="51" customFormat="1" ht="12.75"/>
    <row r="605" s="51" customFormat="1" ht="12.75"/>
    <row r="606" s="51" customFormat="1" ht="12.75"/>
    <row r="607" s="51" customFormat="1" ht="12.75"/>
    <row r="608" s="51" customFormat="1" ht="12.75"/>
    <row r="609" s="51" customFormat="1" ht="12.75"/>
    <row r="610" s="51" customFormat="1" ht="12.75"/>
    <row r="611" s="51" customFormat="1" ht="12.75"/>
    <row r="612" s="51" customFormat="1" ht="12.75"/>
    <row r="613" s="51" customFormat="1" ht="12.75"/>
    <row r="614" s="51" customFormat="1" ht="12.75"/>
    <row r="615" s="51" customFormat="1" ht="12.75"/>
    <row r="616" s="51" customFormat="1" ht="12.75"/>
    <row r="617" s="51" customFormat="1" ht="12.75"/>
    <row r="618" s="51" customFormat="1" ht="12.75"/>
    <row r="619" s="51" customFormat="1" ht="12.75"/>
    <row r="620" s="51" customFormat="1" ht="12.75"/>
    <row r="621" s="51" customFormat="1" ht="12.75"/>
    <row r="622" s="51" customFormat="1" ht="12.75"/>
    <row r="623" s="51" customFormat="1" ht="12.75"/>
    <row r="624" s="51" customFormat="1" ht="12.75"/>
    <row r="625" s="51" customFormat="1" ht="12.75"/>
    <row r="626" s="51" customFormat="1" ht="12.75"/>
    <row r="627" s="51" customFormat="1" ht="12.75"/>
    <row r="628" s="51" customFormat="1" ht="12.75"/>
    <row r="629" s="51" customFormat="1" ht="12.75"/>
    <row r="630" s="51" customFormat="1" ht="12.75"/>
    <row r="631" s="51" customFormat="1" ht="12.75"/>
    <row r="632" s="51" customFormat="1" ht="12.75"/>
    <row r="633" s="51" customFormat="1" ht="12.75"/>
    <row r="634" s="51" customFormat="1" ht="12.75"/>
    <row r="635" s="51" customFormat="1" ht="12.75"/>
    <row r="636" s="51" customFormat="1" ht="12.75"/>
    <row r="637" s="51" customFormat="1" ht="12.75"/>
    <row r="638" s="51" customFormat="1" ht="12.75"/>
    <row r="639" s="51" customFormat="1" ht="12.75"/>
    <row r="640" s="51" customFormat="1" ht="12.75"/>
    <row r="641" s="51" customFormat="1" ht="12.75"/>
    <row r="642" s="51" customFormat="1" ht="12.75"/>
    <row r="643" s="51" customFormat="1" ht="12.75"/>
    <row r="644" s="51" customFormat="1" ht="12.75"/>
    <row r="645" s="51" customFormat="1" ht="12.75"/>
    <row r="646" s="51" customFormat="1" ht="12.75"/>
    <row r="647" s="51" customFormat="1" ht="12.75"/>
    <row r="648" s="51" customFormat="1" ht="12.75"/>
    <row r="649" s="51" customFormat="1" ht="12.75"/>
    <row r="650" s="51" customFormat="1" ht="12.75"/>
    <row r="651" s="51" customFormat="1" ht="12.75"/>
    <row r="652" s="51" customFormat="1" ht="12.75"/>
    <row r="653" s="51" customFormat="1" ht="12.75"/>
    <row r="654" s="51" customFormat="1" ht="12.75"/>
    <row r="655" s="51" customFormat="1" ht="12.75"/>
    <row r="656" s="51" customFormat="1" ht="12.75"/>
    <row r="657" s="51" customFormat="1" ht="12.75"/>
    <row r="658" s="51" customFormat="1" ht="12.75"/>
    <row r="659" s="51" customFormat="1" ht="12.75"/>
    <row r="660" s="51" customFormat="1" ht="12.75"/>
    <row r="661" s="51" customFormat="1" ht="12.75"/>
    <row r="662" s="51" customFormat="1" ht="12.75"/>
    <row r="663" s="51" customFormat="1" ht="12.75"/>
    <row r="664" s="51" customFormat="1" ht="12.75"/>
    <row r="665" s="51" customFormat="1" ht="12.75"/>
    <row r="666" s="51" customFormat="1" ht="12.75"/>
    <row r="667" s="51" customFormat="1" ht="12.75"/>
    <row r="668" s="51" customFormat="1" ht="12.75"/>
    <row r="669" s="51" customFormat="1" ht="12.75"/>
    <row r="670" s="51" customFormat="1" ht="12.75"/>
    <row r="671" s="51" customFormat="1" ht="12.75"/>
    <row r="672" s="51" customFormat="1" ht="12.75"/>
    <row r="673" s="51" customFormat="1" ht="12.75"/>
    <row r="674" s="51" customFormat="1" ht="12.75"/>
    <row r="675" s="51" customFormat="1" ht="12.75"/>
    <row r="676" s="51" customFormat="1" ht="12.75"/>
    <row r="677" s="51" customFormat="1" ht="12.75"/>
    <row r="678" s="51" customFormat="1" ht="12.75"/>
    <row r="679" s="51" customFormat="1" ht="12.75"/>
    <row r="680" s="51" customFormat="1" ht="12.75"/>
    <row r="681" s="51" customFormat="1" ht="12.75"/>
    <row r="682" s="51" customFormat="1" ht="12.75"/>
    <row r="683" s="51" customFormat="1" ht="12.75"/>
    <row r="684" s="51" customFormat="1" ht="12.75"/>
    <row r="685" s="51" customFormat="1" ht="12.75"/>
    <row r="686" s="51" customFormat="1" ht="12.75"/>
    <row r="687" s="51" customFormat="1" ht="12.75"/>
    <row r="688" s="51" customFormat="1" ht="12.75"/>
    <row r="689" s="51" customFormat="1" ht="12.75"/>
    <row r="690" s="51" customFormat="1" ht="12.75"/>
    <row r="691" s="51" customFormat="1" ht="12.75"/>
    <row r="692" s="51" customFormat="1" ht="12.75"/>
    <row r="693" s="51" customFormat="1" ht="12.75"/>
    <row r="694" s="51" customFormat="1" ht="12.75"/>
    <row r="695" s="51" customFormat="1" ht="12.75"/>
    <row r="696" s="51" customFormat="1" ht="12.75"/>
    <row r="697" s="51" customFormat="1" ht="12.75"/>
    <row r="698" s="51" customFormat="1" ht="12.75"/>
    <row r="699" s="51" customFormat="1" ht="12.75"/>
    <row r="700" s="51" customFormat="1" ht="12.75"/>
    <row r="701" s="51" customFormat="1" ht="12.75"/>
    <row r="702" s="51" customFormat="1" ht="12.75"/>
    <row r="703" s="51" customFormat="1" ht="12.75"/>
    <row r="704" s="51" customFormat="1" ht="12.75"/>
    <row r="705" s="51" customFormat="1" ht="12.75"/>
    <row r="706" s="51" customFormat="1" ht="12.75"/>
    <row r="707" s="51" customFormat="1" ht="12.75"/>
    <row r="708" s="51" customFormat="1" ht="12.75"/>
    <row r="709" s="51" customFormat="1" ht="12.75"/>
    <row r="710" s="51" customFormat="1" ht="12.75"/>
    <row r="711" s="51" customFormat="1" ht="12.75"/>
    <row r="712" s="51" customFormat="1" ht="12.75"/>
    <row r="713" s="51" customFormat="1" ht="12.75"/>
    <row r="714" s="51" customFormat="1" ht="12.75"/>
    <row r="715" s="51" customFormat="1" ht="12.75"/>
    <row r="716" s="51" customFormat="1" ht="12.75"/>
    <row r="717" s="51" customFormat="1" ht="12.75"/>
    <row r="718" s="51" customFormat="1" ht="12.75"/>
    <row r="719" s="51" customFormat="1" ht="12.75"/>
    <row r="720" s="51" customFormat="1" ht="12.75"/>
    <row r="721" s="51" customFormat="1" ht="12.75"/>
    <row r="722" s="51" customFormat="1" ht="12.75"/>
    <row r="723" s="51" customFormat="1" ht="12.75"/>
    <row r="724" s="51" customFormat="1" ht="12.75"/>
  </sheetData>
  <sheetProtection password="CC7C" sheet="1" objects="1" scenarios="1" formatColumns="0" formatRows="0" autoFilter="0"/>
  <mergeCells count="12">
    <mergeCell ref="AI8:AK9"/>
    <mergeCell ref="AH8:AH10"/>
    <mergeCell ref="J9:J10"/>
    <mergeCell ref="I9:I10"/>
    <mergeCell ref="H9:H10"/>
    <mergeCell ref="G9:G10"/>
    <mergeCell ref="K9:L9"/>
    <mergeCell ref="G8:M8"/>
    <mergeCell ref="M9:M10"/>
    <mergeCell ref="G134:K134"/>
    <mergeCell ref="G135:K135"/>
    <mergeCell ref="G7:M7"/>
  </mergeCells>
  <conditionalFormatting sqref="M12:M131">
    <cfRule type="expression" priority="222" dxfId="5" stopIfTrue="1">
      <formula>AND($J12&lt;&gt;0,M12="")</formula>
    </cfRule>
  </conditionalFormatting>
  <conditionalFormatting sqref="J14:J17 J13:L13 J98:J101 J92:J95 J20:J23 J26:J29 J32:J35 J38:J41 J44:J47 J50:J53 J56:J59 J62:J65 J68:J71 J74:J77 J80:J83 J86:J89 J104:J107 J110:J113 J116:J119 J122:J125 J128:J131 J127:L127 J121:L121 J115:L115 J109:L109 J103:L103 J97:L97 J91:L91 J85:L85 J79:L79 J73:L73 J67:L67 J61:L61 J55:L55 J49:L49 J43:L43 J37:L37 J31:L31 J25:L25 J19:L19">
    <cfRule type="expression" priority="264" dxfId="5" stopIfTrue="1">
      <formula>J13=""</formula>
    </cfRule>
  </conditionalFormatting>
  <conditionalFormatting sqref="G7">
    <cfRule type="expression" priority="172" dxfId="11" stopIfTrue="1">
      <formula>$G$7&lt;&gt;""</formula>
    </cfRule>
  </conditionalFormatting>
  <conditionalFormatting sqref="L11">
    <cfRule type="expression" priority="271" dxfId="9" stopIfTrue="1">
      <formula>$L$11&gt;$AN$2</formula>
    </cfRule>
  </conditionalFormatting>
  <conditionalFormatting sqref="K11">
    <cfRule type="expression" priority="272" dxfId="9" stopIfTrue="1">
      <formula>$K$11&gt;$AO$3</formula>
    </cfRule>
  </conditionalFormatting>
  <conditionalFormatting sqref="G4:L4 N4">
    <cfRule type="expression" priority="275" dxfId="8" stopIfTrue="1">
      <formula>$K$11&gt;$AN$3</formula>
    </cfRule>
  </conditionalFormatting>
  <conditionalFormatting sqref="G5:M5 N5">
    <cfRule type="expression" priority="394" dxfId="39" stopIfTrue="1">
      <formula>$L$11&gt;$AN$2</formula>
    </cfRule>
  </conditionalFormatting>
  <conditionalFormatting sqref="G134">
    <cfRule type="expression" priority="10" dxfId="5" stopIfTrue="1">
      <formula>$G$134=""</formula>
    </cfRule>
  </conditionalFormatting>
  <conditionalFormatting sqref="M134">
    <cfRule type="expression" priority="9" dxfId="5" stopIfTrue="1">
      <formula>$M$134=""</formula>
    </cfRule>
  </conditionalFormatting>
  <conditionalFormatting sqref="G6">
    <cfRule type="expression" priority="1" dxfId="4" stopIfTrue="1">
      <formula>$M$6&lt;&gt;""</formula>
    </cfRule>
    <cfRule type="expression" priority="2" dxfId="3">
      <formula>AND($M$6="",$L$11&gt;$AN$2)</formula>
    </cfRule>
  </conditionalFormatting>
  <conditionalFormatting sqref="M6">
    <cfRule type="expression" priority="3" dxfId="2">
      <formula>AND($M$6&lt;&gt;"",$L$11&gt;$AN$2)</formula>
    </cfRule>
    <cfRule type="expression" priority="4" dxfId="1">
      <formula>AND($M$6="",$L$11&gt;$AN$2)</formula>
    </cfRule>
  </conditionalFormatting>
  <conditionalFormatting sqref="G5:N5">
    <cfRule type="expression" priority="393" dxfId="0" stopIfTrue="1">
      <formula>AND($L$11&gt;$AN$2,$M$6&lt;&gt;"")</formula>
    </cfRule>
  </conditionalFormatting>
  <dataValidations count="2">
    <dataValidation type="list" allowBlank="1" showInputMessage="1" showErrorMessage="1" sqref="M6">
      <formula1>$AM$12:$AM$13</formula1>
    </dataValidation>
    <dataValidation type="textLength" operator="greaterThanOrEqual" allowBlank="1" showInputMessage="1" showErrorMessage="1" errorTitle="Klaida!" error="Per trumpas pagrindimo tekstas." sqref="M12:M131">
      <formula1>10</formula1>
    </dataValidation>
  </dataValidations>
  <printOptions/>
  <pageMargins left="0.5118110236220472" right="0.31496062992125984" top="0.7480314960629921" bottom="0.7480314960629921"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 apsaugos ir darbo 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Raimonda Selenienė</dc:creator>
  <cp:keywords/>
  <dc:description/>
  <cp:lastModifiedBy>Arijus Šlepikas</cp:lastModifiedBy>
  <cp:lastPrinted>2011-10-05T07:27:02Z</cp:lastPrinted>
  <dcterms:created xsi:type="dcterms:W3CDTF">2005-04-11T14:21:27Z</dcterms:created>
  <dcterms:modified xsi:type="dcterms:W3CDTF">2011-10-07T09:15:12Z</dcterms:modified>
  <cp:category/>
  <cp:version/>
  <cp:contentType/>
  <cp:contentStatus/>
</cp:coreProperties>
</file>