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24.xml" ContentType="application/vnd.ms-excel.controlproperties+xml"/>
  <Override PartName="/xl/ctrlProps/ctrlProp25.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26.xml" ContentType="application/vnd.ms-excel.controlproperties+xml"/>
  <Override PartName="/xl/ctrlProps/ctrlProp27.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birute-me\Documents\TARNYBA\EKONOMINIS NAUDINGUMAS\SAM kriterijai\Galutiniai SAM kriterijai\"/>
    </mc:Choice>
  </mc:AlternateContent>
  <bookViews>
    <workbookView xWindow="0" yWindow="0" windowWidth="20460" windowHeight="7050" tabRatio="838" firstSheet="3" activeTab="12"/>
  </bookViews>
  <sheets>
    <sheet name="Įvadas" sheetId="26" r:id="rId1"/>
    <sheet name="Pirkimo dokumentų rengimas" sheetId="42" r:id="rId2"/>
    <sheet name="Techninė specifikacija" sheetId="74" r:id="rId3"/>
    <sheet name="Kriterijų sąrašas" sheetId="41" r:id="rId4"/>
    <sheet name="DPagalb1" sheetId="48" state="hidden" r:id="rId5"/>
    <sheet name="Bendras vertinimas" sheetId="17" r:id="rId6"/>
    <sheet name="1. Elektra valdomos padėtys" sheetId="75" r:id="rId7"/>
    <sheet name="2. Lovos aukščio reguliavimas " sheetId="49" r:id="rId8"/>
    <sheet name="3. Lovos prailginimas" sheetId="76" r:id="rId9"/>
    <sheet name="4. Čiužinio storis" sheetId="18" r:id="rId10"/>
    <sheet name="5. Lovos apkrova" sheetId="77" r:id="rId11"/>
    <sheet name="6. Valdymo skydeliai" sheetId="79" r:id="rId12"/>
    <sheet name="7. Įrangos garantija" sheetId="55" r:id="rId13"/>
    <sheet name="6,7. P" sheetId="54" state="hidden" r:id="rId14"/>
  </sheets>
  <definedNames>
    <definedName name="_ftn1" localSheetId="7">'2. Lovos aukščio reguliavimas '!#REF!</definedName>
    <definedName name="_ftn1" localSheetId="11">'6. Valdymo skydeliai'!#REF!</definedName>
    <definedName name="_ftnref1" localSheetId="7">'2. Lovos aukščio reguliavimas '!#REF!</definedName>
    <definedName name="_ftnref1" localSheetId="11">'6. Valdymo skydeliai'!#REF!</definedName>
    <definedName name="Grįžti_į_bendrą_vertinimą" localSheetId="6">'1. Elektra valdomos padėtys'!$B$5</definedName>
    <definedName name="Grįžti_į_bendrą_vertinimą" localSheetId="8">'3. Lovos prailginimas'!$B$5</definedName>
    <definedName name="Grįžti_į_bendrą_vertinimą" localSheetId="10">'5. Lovos apkrova'!$B$5</definedName>
    <definedName name="Grįžti_į_bendrą_vertinimą">'4. Čiužinio storis'!$B$5</definedName>
    <definedName name="_xlnm.Print_Area" localSheetId="12">'7. Įrangos garantija'!$A$1:$O$87</definedName>
    <definedName name="_xlnm.Print_Area" localSheetId="0">Įvadas!$A$1:$N$107</definedName>
    <definedName name="_xlnm.Print_Area" localSheetId="3">'Kriterijų sąrašas'!$A$1:$T$289</definedName>
    <definedName name="_xlnm.Print_Area" localSheetId="2">'Techninė specifikacija'!$A$1:$I$53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2" i="41" l="1"/>
  <c r="AH12" i="41" s="1"/>
  <c r="AI12" i="41" s="1"/>
  <c r="AG13" i="41"/>
  <c r="AH13" i="41" s="1"/>
  <c r="AI13" i="41" s="1"/>
  <c r="AG14" i="41"/>
  <c r="AH14" i="41" s="1"/>
  <c r="AI14" i="41" s="1"/>
  <c r="AG15" i="41"/>
  <c r="AH15" i="41" s="1"/>
  <c r="AI15" i="41" s="1"/>
  <c r="AG16" i="41"/>
  <c r="AH16" i="41" s="1"/>
  <c r="AI16" i="41" s="1"/>
  <c r="AG17" i="41"/>
  <c r="AH17" i="41" s="1"/>
  <c r="AI17" i="41" s="1"/>
  <c r="AG18" i="41"/>
  <c r="AH18" i="41" s="1"/>
  <c r="AI18" i="41" s="1"/>
  <c r="AG19" i="41"/>
  <c r="AH19" i="41" s="1"/>
  <c r="AI19" i="41" s="1"/>
  <c r="AG20" i="41"/>
  <c r="AH20" i="41" s="1"/>
  <c r="AI20" i="41" s="1"/>
  <c r="AG21" i="41"/>
  <c r="AH21" i="41" s="1"/>
  <c r="AI21" i="41" s="1"/>
  <c r="AG22" i="41"/>
  <c r="AH22" i="41" s="1"/>
  <c r="AI22" i="41" s="1"/>
  <c r="AG23" i="41"/>
  <c r="AH23" i="41" s="1"/>
  <c r="AI23" i="41" s="1"/>
  <c r="AJ23" i="41" s="1"/>
  <c r="AG24" i="41"/>
  <c r="AH24" i="41" s="1"/>
  <c r="AI24" i="41" s="1"/>
  <c r="AG25" i="41"/>
  <c r="AH25" i="41" s="1"/>
  <c r="AI25" i="41" s="1"/>
  <c r="AG26" i="41"/>
  <c r="AH26" i="41" s="1"/>
  <c r="AI26" i="41" s="1"/>
  <c r="AG27" i="41"/>
  <c r="AH27" i="41" s="1"/>
  <c r="AI27" i="41" s="1"/>
  <c r="AG28" i="41"/>
  <c r="AH28" i="41" s="1"/>
  <c r="AI28" i="41" s="1"/>
  <c r="AG29" i="41"/>
  <c r="AH29" i="41" s="1"/>
  <c r="AI29" i="41" s="1"/>
  <c r="AG30" i="41"/>
  <c r="AH30" i="41" s="1"/>
  <c r="AI30" i="41" s="1"/>
  <c r="AJ30" i="41" s="1"/>
  <c r="AG31" i="41"/>
  <c r="AH31" i="41" s="1"/>
  <c r="AI31" i="41" s="1"/>
  <c r="AG32" i="41"/>
  <c r="AH32" i="41" s="1"/>
  <c r="AI32" i="41" s="1"/>
  <c r="AG33" i="41"/>
  <c r="AH33" i="41" s="1"/>
  <c r="AI33" i="41" s="1"/>
  <c r="AG34" i="41"/>
  <c r="AH34" i="41" s="1"/>
  <c r="AI34" i="41" s="1"/>
  <c r="AG35" i="41"/>
  <c r="AH35" i="41" s="1"/>
  <c r="AI35" i="41" s="1"/>
  <c r="AG36" i="41"/>
  <c r="AH36" i="41" s="1"/>
  <c r="AI36" i="41" s="1"/>
  <c r="AG37" i="41"/>
  <c r="AH37" i="41" s="1"/>
  <c r="AI37" i="41" s="1"/>
  <c r="AJ37" i="41" s="1"/>
  <c r="AG38" i="41"/>
  <c r="AH38" i="41" s="1"/>
  <c r="AI38" i="41" s="1"/>
  <c r="AG39" i="41"/>
  <c r="AH39" i="41" s="1"/>
  <c r="AI39" i="41" s="1"/>
  <c r="AG40" i="41"/>
  <c r="AH40" i="41" s="1"/>
  <c r="AI40" i="41" s="1"/>
  <c r="AG41" i="41"/>
  <c r="AH41" i="41" s="1"/>
  <c r="AI41" i="41" s="1"/>
  <c r="AG42" i="41"/>
  <c r="AH42" i="41" s="1"/>
  <c r="AI42" i="41" s="1"/>
  <c r="AG43" i="41"/>
  <c r="AH43" i="41" s="1"/>
  <c r="AI43" i="41" s="1"/>
  <c r="AG44" i="41"/>
  <c r="AH44" i="41" s="1"/>
  <c r="AI44" i="41" s="1"/>
  <c r="AJ44" i="41" s="1"/>
  <c r="AG45" i="41"/>
  <c r="AH45" i="41" s="1"/>
  <c r="AI45" i="41" s="1"/>
  <c r="AG46" i="41"/>
  <c r="AH46" i="41" s="1"/>
  <c r="AI46" i="41" s="1"/>
  <c r="AG47" i="41"/>
  <c r="AH47" i="41" s="1"/>
  <c r="AI47" i="41" s="1"/>
  <c r="AG48" i="41"/>
  <c r="AH48" i="41" s="1"/>
  <c r="AI48" i="41" s="1"/>
  <c r="AG49" i="41"/>
  <c r="AH49" i="41" s="1"/>
  <c r="AI49" i="41" s="1"/>
  <c r="AJ49" i="41" s="1"/>
  <c r="AG50" i="41"/>
  <c r="AH50" i="41" s="1"/>
  <c r="AI50" i="41" s="1"/>
  <c r="AJ50" i="41" s="1"/>
  <c r="AG51" i="41"/>
  <c r="AH51" i="41" s="1"/>
  <c r="AI51" i="41" s="1"/>
  <c r="AG52" i="41"/>
  <c r="AH52" i="41" s="1"/>
  <c r="AI52" i="41" s="1"/>
  <c r="AG53" i="41"/>
  <c r="AH53" i="41" s="1"/>
  <c r="AI53" i="41" s="1"/>
  <c r="AG54" i="41"/>
  <c r="AH54" i="41" s="1"/>
  <c r="AI54" i="41" s="1"/>
  <c r="AG55" i="41"/>
  <c r="AH55" i="41" s="1"/>
  <c r="AI55" i="41" s="1"/>
  <c r="AJ55" i="41" s="1"/>
  <c r="AG56" i="41"/>
  <c r="AH56" i="41" s="1"/>
  <c r="AI56" i="41" s="1"/>
  <c r="AG57" i="41"/>
  <c r="AH57" i="41" s="1"/>
  <c r="AI57" i="41" s="1"/>
  <c r="AG58" i="41"/>
  <c r="AH58" i="41" s="1"/>
  <c r="AI58" i="41" s="1"/>
  <c r="AG59" i="41"/>
  <c r="AH59" i="41" s="1"/>
  <c r="AI59" i="41" s="1"/>
  <c r="AG60" i="41"/>
  <c r="AH60" i="41" s="1"/>
  <c r="AI60" i="41" s="1"/>
  <c r="AG61" i="41"/>
  <c r="AH61" i="41" s="1"/>
  <c r="AI61" i="41" s="1"/>
  <c r="AG62" i="41"/>
  <c r="AH62" i="41" s="1"/>
  <c r="AI62" i="41" s="1"/>
  <c r="AG63" i="41"/>
  <c r="AH63" i="41" s="1"/>
  <c r="AI63" i="41" s="1"/>
  <c r="AJ38" i="41" l="1"/>
  <c r="AJ39" i="41" s="1"/>
  <c r="AJ40" i="41" s="1"/>
  <c r="AJ41" i="41" s="1"/>
  <c r="AJ42" i="41" s="1"/>
  <c r="AJ43" i="41" s="1"/>
  <c r="AJ51" i="41"/>
  <c r="AJ52" i="41" s="1"/>
  <c r="AJ53" i="41" s="1"/>
  <c r="AJ54" i="41" s="1"/>
  <c r="AJ31" i="41"/>
  <c r="AJ32" i="41" s="1"/>
  <c r="AJ33" i="41" s="1"/>
  <c r="AJ34" i="41" s="1"/>
  <c r="AJ35" i="41" s="1"/>
  <c r="AJ36" i="41" s="1"/>
  <c r="AJ45" i="41"/>
  <c r="AJ46" i="41" s="1"/>
  <c r="AJ47" i="41" s="1"/>
  <c r="AJ48" i="41" s="1"/>
  <c r="AJ56" i="41"/>
  <c r="AJ57" i="41" s="1"/>
  <c r="AJ58" i="41" s="1"/>
  <c r="AJ59" i="41" s="1"/>
  <c r="AJ60" i="41" s="1"/>
  <c r="AJ61" i="41" s="1"/>
  <c r="AJ62" i="41" s="1"/>
  <c r="AJ63" i="41" s="1"/>
  <c r="AJ24" i="41"/>
  <c r="AJ25" i="41" s="1"/>
  <c r="AJ26" i="41" s="1"/>
  <c r="AJ27" i="41" s="1"/>
  <c r="AJ28" i="41" s="1"/>
  <c r="AJ29" i="41" s="1"/>
  <c r="I77" i="49"/>
  <c r="I78" i="49"/>
  <c r="V78" i="49" s="1"/>
  <c r="I79" i="49"/>
  <c r="V79" i="49" s="1"/>
  <c r="I80" i="49"/>
  <c r="I81" i="49"/>
  <c r="V81" i="49" s="1"/>
  <c r="I82" i="49"/>
  <c r="V82" i="49" s="1"/>
  <c r="I83" i="49"/>
  <c r="V83" i="49" s="1"/>
  <c r="I84" i="49"/>
  <c r="V84" i="49" s="1"/>
  <c r="I85" i="49"/>
  <c r="V85" i="49" s="1"/>
  <c r="I86" i="49"/>
  <c r="V86" i="49" s="1"/>
  <c r="I87" i="49"/>
  <c r="V87" i="49" s="1"/>
  <c r="I88" i="49"/>
  <c r="V88" i="49" s="1"/>
  <c r="I89" i="49"/>
  <c r="V89" i="49" s="1"/>
  <c r="I90" i="49"/>
  <c r="V90" i="49" s="1"/>
  <c r="I91" i="49"/>
  <c r="V91" i="49" s="1"/>
  <c r="I92" i="49"/>
  <c r="V92" i="49" s="1"/>
  <c r="I93" i="49"/>
  <c r="V93" i="49" s="1"/>
  <c r="I94" i="49"/>
  <c r="V94" i="49" s="1"/>
  <c r="I95" i="49"/>
  <c r="V95" i="49" s="1"/>
  <c r="I76" i="49"/>
  <c r="H77" i="49"/>
  <c r="H78" i="49"/>
  <c r="H79" i="49"/>
  <c r="H80" i="49"/>
  <c r="H81" i="49"/>
  <c r="H82" i="49"/>
  <c r="H83" i="49"/>
  <c r="H84" i="49"/>
  <c r="H85" i="49"/>
  <c r="H86" i="49"/>
  <c r="H87" i="49"/>
  <c r="H88" i="49"/>
  <c r="H89" i="49"/>
  <c r="H90" i="49"/>
  <c r="H91" i="49"/>
  <c r="H92" i="49"/>
  <c r="H93" i="49"/>
  <c r="H94" i="49"/>
  <c r="H95" i="49"/>
  <c r="H76" i="49"/>
  <c r="I63" i="79"/>
  <c r="I64" i="79"/>
  <c r="I65" i="79"/>
  <c r="I66" i="79"/>
  <c r="I67" i="79"/>
  <c r="I68" i="79"/>
  <c r="I69" i="79"/>
  <c r="I70" i="79"/>
  <c r="I71" i="79"/>
  <c r="I72" i="79"/>
  <c r="I73" i="79"/>
  <c r="I74" i="79"/>
  <c r="I75" i="79"/>
  <c r="I76" i="79"/>
  <c r="I77" i="79"/>
  <c r="I78" i="79"/>
  <c r="I79" i="79"/>
  <c r="I80" i="79"/>
  <c r="I81" i="79"/>
  <c r="I62" i="79"/>
  <c r="H63" i="79"/>
  <c r="H64" i="79"/>
  <c r="H65" i="79"/>
  <c r="H66" i="79"/>
  <c r="H67" i="79"/>
  <c r="H68" i="79"/>
  <c r="H69" i="79"/>
  <c r="H70" i="79"/>
  <c r="H71" i="79"/>
  <c r="H72" i="79"/>
  <c r="H73" i="79"/>
  <c r="H74" i="79"/>
  <c r="H75" i="79"/>
  <c r="H76" i="79"/>
  <c r="H77" i="79"/>
  <c r="H78" i="79"/>
  <c r="H79" i="79"/>
  <c r="H80" i="79"/>
  <c r="H81" i="79"/>
  <c r="H62" i="79"/>
  <c r="D109" i="49" l="1"/>
  <c r="V80" i="49"/>
  <c r="V76" i="49"/>
  <c r="D105" i="49"/>
  <c r="V77" i="49"/>
  <c r="E60" i="55"/>
  <c r="E61" i="55"/>
  <c r="E62" i="55"/>
  <c r="E63" i="55"/>
  <c r="E64" i="55"/>
  <c r="E65" i="55"/>
  <c r="E66" i="55"/>
  <c r="E67" i="55"/>
  <c r="E68" i="55"/>
  <c r="E69" i="55"/>
  <c r="E70" i="55"/>
  <c r="E71" i="55"/>
  <c r="E72" i="55"/>
  <c r="E73" i="55"/>
  <c r="E74" i="55"/>
  <c r="E75" i="55"/>
  <c r="E76" i="55"/>
  <c r="E77" i="55"/>
  <c r="E78" i="55"/>
  <c r="E59" i="55"/>
  <c r="AG11" i="41" l="1"/>
  <c r="H58" i="55" l="1"/>
  <c r="E85" i="79"/>
  <c r="F35" i="77"/>
  <c r="F36" i="77"/>
  <c r="F37" i="77"/>
  <c r="F38" i="77"/>
  <c r="F39" i="77"/>
  <c r="F40" i="77"/>
  <c r="F41" i="77"/>
  <c r="F42" i="77"/>
  <c r="F43" i="77"/>
  <c r="F44" i="77"/>
  <c r="F45" i="77"/>
  <c r="F46" i="77"/>
  <c r="F47" i="77"/>
  <c r="F48" i="77"/>
  <c r="F49" i="77"/>
  <c r="F50" i="77"/>
  <c r="F51" i="77"/>
  <c r="F52" i="77"/>
  <c r="F53" i="77"/>
  <c r="F34" i="77"/>
  <c r="G34" i="77"/>
  <c r="F35" i="18"/>
  <c r="F36" i="18"/>
  <c r="F37" i="18"/>
  <c r="F38" i="18"/>
  <c r="F39" i="18"/>
  <c r="F40" i="18"/>
  <c r="F41" i="18"/>
  <c r="F42" i="18"/>
  <c r="F43" i="18"/>
  <c r="F44" i="18"/>
  <c r="F45" i="18"/>
  <c r="F46" i="18"/>
  <c r="F47" i="18"/>
  <c r="F48" i="18"/>
  <c r="F49" i="18"/>
  <c r="F50" i="18"/>
  <c r="F51" i="18"/>
  <c r="F52" i="18"/>
  <c r="F53" i="18"/>
  <c r="F34" i="18"/>
  <c r="G34" i="18"/>
  <c r="F36" i="76"/>
  <c r="F37" i="76"/>
  <c r="F38" i="76"/>
  <c r="F39" i="76"/>
  <c r="F40" i="76"/>
  <c r="F41" i="76"/>
  <c r="F42" i="76"/>
  <c r="F43" i="76"/>
  <c r="F44" i="76"/>
  <c r="F45" i="76"/>
  <c r="F46" i="76"/>
  <c r="F47" i="76"/>
  <c r="F48" i="76"/>
  <c r="F49" i="76"/>
  <c r="F50" i="76"/>
  <c r="F51" i="76"/>
  <c r="F52" i="76"/>
  <c r="F53" i="76"/>
  <c r="F54" i="76"/>
  <c r="F35" i="76"/>
  <c r="G35" i="76"/>
  <c r="E99" i="49"/>
  <c r="F39" i="75"/>
  <c r="F40" i="75"/>
  <c r="F41" i="75"/>
  <c r="F42" i="75"/>
  <c r="F43" i="75"/>
  <c r="F44" i="75"/>
  <c r="F45" i="75"/>
  <c r="F46" i="75"/>
  <c r="F47" i="75"/>
  <c r="F48" i="75"/>
  <c r="F49" i="75"/>
  <c r="F50" i="75"/>
  <c r="F51" i="75"/>
  <c r="F52" i="75"/>
  <c r="F53" i="75"/>
  <c r="F54" i="75"/>
  <c r="F55" i="75"/>
  <c r="F56" i="75"/>
  <c r="F57" i="75"/>
  <c r="F38" i="75"/>
  <c r="H36" i="18" l="1"/>
  <c r="H40" i="18"/>
  <c r="H44" i="18"/>
  <c r="H48" i="18"/>
  <c r="H52" i="18"/>
  <c r="H37" i="18"/>
  <c r="H41" i="18"/>
  <c r="H45" i="18"/>
  <c r="H49" i="18"/>
  <c r="H53" i="18"/>
  <c r="H39" i="18"/>
  <c r="H47" i="18"/>
  <c r="H38" i="18"/>
  <c r="H42" i="18"/>
  <c r="H46" i="18"/>
  <c r="H50" i="18"/>
  <c r="H34" i="18"/>
  <c r="H35" i="18"/>
  <c r="H43" i="18"/>
  <c r="H51" i="18"/>
  <c r="H36" i="77"/>
  <c r="H40" i="77"/>
  <c r="H44" i="77"/>
  <c r="H48" i="77"/>
  <c r="H52" i="77"/>
  <c r="H37" i="77"/>
  <c r="H41" i="77"/>
  <c r="H45" i="77"/>
  <c r="H49" i="77"/>
  <c r="H53" i="77"/>
  <c r="H39" i="77"/>
  <c r="H43" i="77"/>
  <c r="H51" i="77"/>
  <c r="H38" i="77"/>
  <c r="H42" i="77"/>
  <c r="H46" i="77"/>
  <c r="H50" i="77"/>
  <c r="H34" i="77"/>
  <c r="H35" i="77"/>
  <c r="H47" i="77"/>
  <c r="H37" i="76"/>
  <c r="H41" i="76"/>
  <c r="H45" i="76"/>
  <c r="H49" i="76"/>
  <c r="H53" i="76"/>
  <c r="H44" i="76"/>
  <c r="H38" i="76"/>
  <c r="H42" i="76"/>
  <c r="H46" i="76"/>
  <c r="H50" i="76"/>
  <c r="H54" i="76"/>
  <c r="H36" i="76"/>
  <c r="H48" i="76"/>
  <c r="H39" i="76"/>
  <c r="H43" i="76"/>
  <c r="H47" i="76"/>
  <c r="H51" i="76"/>
  <c r="H35" i="76"/>
  <c r="H40" i="76"/>
  <c r="H52" i="76"/>
  <c r="G60" i="55"/>
  <c r="U21" i="17" s="1"/>
  <c r="G78" i="55"/>
  <c r="U39" i="17" s="1"/>
  <c r="G62" i="55"/>
  <c r="U23" i="17" s="1"/>
  <c r="G73" i="55"/>
  <c r="U34" i="17" s="1"/>
  <c r="G76" i="55"/>
  <c r="U37" i="17" s="1"/>
  <c r="G72" i="55"/>
  <c r="U33" i="17" s="1"/>
  <c r="G61" i="55"/>
  <c r="U22" i="17" s="1"/>
  <c r="G75" i="55"/>
  <c r="U36" i="17" s="1"/>
  <c r="G74" i="55"/>
  <c r="U35" i="17" s="1"/>
  <c r="G59" i="55"/>
  <c r="U20" i="17" s="1"/>
  <c r="G69" i="55"/>
  <c r="U30" i="17" s="1"/>
  <c r="G77" i="55"/>
  <c r="U38" i="17" s="1"/>
  <c r="G67" i="55"/>
  <c r="U28" i="17" s="1"/>
  <c r="G70" i="55"/>
  <c r="U31" i="17" s="1"/>
  <c r="G71" i="55"/>
  <c r="U32" i="17" s="1"/>
  <c r="G65" i="55"/>
  <c r="U26" i="17" s="1"/>
  <c r="G68" i="55"/>
  <c r="U29" i="17" s="1"/>
  <c r="G63" i="55"/>
  <c r="U24" i="17" s="1"/>
  <c r="G66" i="55"/>
  <c r="U27" i="17" s="1"/>
  <c r="G64" i="55"/>
  <c r="U25" i="17" s="1"/>
  <c r="G38" i="75"/>
  <c r="O19" i="17"/>
  <c r="H39" i="75" l="1"/>
  <c r="H43" i="75"/>
  <c r="H47" i="75"/>
  <c r="H51" i="75"/>
  <c r="H55" i="75"/>
  <c r="H38" i="75"/>
  <c r="H40" i="75"/>
  <c r="H44" i="75"/>
  <c r="H48" i="75"/>
  <c r="H52" i="75"/>
  <c r="H56" i="75"/>
  <c r="H46" i="75"/>
  <c r="H54" i="75"/>
  <c r="H41" i="75"/>
  <c r="H45" i="75"/>
  <c r="H49" i="75"/>
  <c r="H53" i="75"/>
  <c r="H57" i="75"/>
  <c r="H42" i="75"/>
  <c r="H50" i="75"/>
  <c r="N12" i="41"/>
  <c r="N13" i="41"/>
  <c r="N14" i="41"/>
  <c r="N15" i="41"/>
  <c r="N16" i="41"/>
  <c r="N17" i="41"/>
  <c r="N11" i="41"/>
  <c r="N18" i="41"/>
  <c r="N19" i="41"/>
  <c r="N20" i="41"/>
  <c r="N21" i="41"/>
  <c r="N22" i="41"/>
  <c r="N23" i="41"/>
  <c r="N24" i="41"/>
  <c r="I17" i="41" l="1"/>
  <c r="I16" i="41"/>
  <c r="I15" i="41"/>
  <c r="I14" i="41"/>
  <c r="I13" i="41"/>
  <c r="I12" i="41"/>
  <c r="I11" i="41"/>
  <c r="AH11" i="41" l="1"/>
  <c r="AI11" i="41" s="1"/>
  <c r="AC12" i="41"/>
  <c r="AC13" i="41"/>
  <c r="AC14" i="41"/>
  <c r="AC15" i="41"/>
  <c r="AC16" i="41"/>
  <c r="AC17" i="41"/>
  <c r="AC11" i="41"/>
  <c r="O49" i="17" s="1"/>
  <c r="AG10" i="41"/>
  <c r="H24" i="41"/>
  <c r="P10" i="41" s="1"/>
  <c r="F45" i="41" l="1"/>
  <c r="F56" i="41"/>
  <c r="F50" i="41"/>
  <c r="AH10" i="41"/>
  <c r="AI10" i="41" s="1"/>
  <c r="AJ10" i="41" s="1"/>
  <c r="AJ11" i="41" s="1"/>
  <c r="AJ12" i="41" s="1"/>
  <c r="AJ13" i="41" s="1"/>
  <c r="AJ14" i="41" s="1"/>
  <c r="AJ15" i="41" s="1"/>
  <c r="AJ16" i="41" s="1"/>
  <c r="AJ17" i="41" s="1"/>
  <c r="AJ18" i="41" s="1"/>
  <c r="AJ19" i="41" s="1"/>
  <c r="AJ20" i="41" s="1"/>
  <c r="AJ21" i="41" s="1"/>
  <c r="AJ22" i="41" s="1"/>
  <c r="F31" i="41"/>
  <c r="F38" i="41"/>
  <c r="F24" i="41"/>
  <c r="F11" i="41" l="1"/>
  <c r="D118" i="79"/>
  <c r="C118" i="79"/>
  <c r="B110" i="79"/>
  <c r="B109" i="79"/>
  <c r="B108" i="79"/>
  <c r="B107" i="79"/>
  <c r="B106" i="79"/>
  <c r="B105" i="79"/>
  <c r="B104" i="79"/>
  <c r="B103" i="79"/>
  <c r="B102" i="79"/>
  <c r="B101" i="79"/>
  <c r="B100" i="79"/>
  <c r="B99" i="79"/>
  <c r="B98" i="79"/>
  <c r="B97" i="79"/>
  <c r="B96" i="79"/>
  <c r="B95" i="79"/>
  <c r="B94" i="79"/>
  <c r="B93" i="79"/>
  <c r="B92" i="79"/>
  <c r="B91" i="79"/>
  <c r="B81" i="79"/>
  <c r="B80" i="79"/>
  <c r="B79" i="79"/>
  <c r="B78" i="79"/>
  <c r="B77" i="79"/>
  <c r="B76" i="79"/>
  <c r="B75" i="79"/>
  <c r="B74" i="79"/>
  <c r="B73" i="79"/>
  <c r="B72" i="79"/>
  <c r="B71" i="79"/>
  <c r="B70" i="79"/>
  <c r="B69" i="79"/>
  <c r="B68" i="79"/>
  <c r="B67" i="79"/>
  <c r="B66" i="79"/>
  <c r="B65" i="79"/>
  <c r="B64" i="79"/>
  <c r="B63" i="79"/>
  <c r="B62" i="79"/>
  <c r="V19" i="79"/>
  <c r="V18" i="79"/>
  <c r="D132" i="49"/>
  <c r="B53" i="77"/>
  <c r="B52" i="77"/>
  <c r="B51" i="77"/>
  <c r="B50" i="77"/>
  <c r="B49" i="77"/>
  <c r="B48" i="77"/>
  <c r="B47" i="77"/>
  <c r="B46" i="77"/>
  <c r="B45" i="77"/>
  <c r="B44" i="77"/>
  <c r="B43" i="77"/>
  <c r="B42" i="77"/>
  <c r="B41" i="77"/>
  <c r="S26" i="17"/>
  <c r="B40" i="77"/>
  <c r="B39" i="77"/>
  <c r="B38" i="77"/>
  <c r="B37" i="77"/>
  <c r="B36" i="77"/>
  <c r="B35" i="77"/>
  <c r="S39" i="17"/>
  <c r="B34" i="77"/>
  <c r="B54" i="76"/>
  <c r="B53" i="76"/>
  <c r="B52" i="76"/>
  <c r="B51" i="76"/>
  <c r="B50" i="76"/>
  <c r="B49" i="76"/>
  <c r="B48" i="76"/>
  <c r="B47" i="76"/>
  <c r="B46" i="76"/>
  <c r="B45" i="76"/>
  <c r="B44" i="76"/>
  <c r="B43" i="76"/>
  <c r="B42" i="76"/>
  <c r="B41" i="76"/>
  <c r="B40" i="76"/>
  <c r="B39" i="76"/>
  <c r="B38" i="76"/>
  <c r="B37" i="76"/>
  <c r="B36" i="76"/>
  <c r="Q39" i="17"/>
  <c r="B35" i="76"/>
  <c r="B57" i="75"/>
  <c r="B56" i="75"/>
  <c r="B55" i="75"/>
  <c r="B54" i="75"/>
  <c r="B53" i="75"/>
  <c r="B52" i="75"/>
  <c r="B51" i="75"/>
  <c r="B50" i="75"/>
  <c r="B49" i="75"/>
  <c r="B48" i="75"/>
  <c r="B47" i="75"/>
  <c r="B46" i="75"/>
  <c r="B45" i="75"/>
  <c r="B44" i="75"/>
  <c r="B43" i="75"/>
  <c r="B42" i="75"/>
  <c r="B41" i="75"/>
  <c r="B40" i="75"/>
  <c r="B39" i="75"/>
  <c r="O39" i="17"/>
  <c r="B38" i="75"/>
  <c r="C120" i="79" l="1"/>
  <c r="C121" i="79" s="1"/>
  <c r="D125" i="79"/>
  <c r="I125" i="79"/>
  <c r="H125" i="79"/>
  <c r="C125" i="79"/>
  <c r="V30" i="79"/>
  <c r="V27" i="79"/>
  <c r="V28" i="79"/>
  <c r="V29" i="79"/>
  <c r="V34" i="79"/>
  <c r="V33" i="79"/>
  <c r="C119" i="79"/>
  <c r="D119" i="79" s="1"/>
  <c r="D122" i="79" s="1"/>
  <c r="D120" i="79"/>
  <c r="D121" i="79" s="1"/>
  <c r="Q22" i="17"/>
  <c r="Q38" i="17"/>
  <c r="S30" i="17"/>
  <c r="Q34" i="17"/>
  <c r="Q26" i="17"/>
  <c r="S34" i="17"/>
  <c r="Q30" i="17"/>
  <c r="S22" i="17"/>
  <c r="S38" i="17"/>
  <c r="S21" i="17"/>
  <c r="S25" i="17"/>
  <c r="S29" i="17"/>
  <c r="S33" i="17"/>
  <c r="S37" i="17"/>
  <c r="S20" i="17"/>
  <c r="S24" i="17"/>
  <c r="S28" i="17"/>
  <c r="S32" i="17"/>
  <c r="S36" i="17"/>
  <c r="S23" i="17"/>
  <c r="S27" i="17"/>
  <c r="S31" i="17"/>
  <c r="S35" i="17"/>
  <c r="Q21" i="17"/>
  <c r="Q25" i="17"/>
  <c r="Q29" i="17"/>
  <c r="Q33" i="17"/>
  <c r="Q37" i="17"/>
  <c r="Q20" i="17"/>
  <c r="Q24" i="17"/>
  <c r="Q28" i="17"/>
  <c r="Q32" i="17"/>
  <c r="Q36" i="17"/>
  <c r="Q23" i="17"/>
  <c r="Q27" i="17"/>
  <c r="Q31" i="17"/>
  <c r="Q35" i="17"/>
  <c r="O22" i="17"/>
  <c r="O26" i="17"/>
  <c r="O30" i="17"/>
  <c r="O34" i="17"/>
  <c r="O38" i="17"/>
  <c r="O21" i="17"/>
  <c r="O25" i="17"/>
  <c r="O29" i="17"/>
  <c r="O33" i="17"/>
  <c r="O37" i="17"/>
  <c r="O20" i="17"/>
  <c r="O24" i="17"/>
  <c r="O28" i="17"/>
  <c r="O32" i="17"/>
  <c r="O36" i="17"/>
  <c r="O23" i="17"/>
  <c r="O27" i="17"/>
  <c r="O31" i="17"/>
  <c r="O35" i="17"/>
  <c r="C122" i="79" l="1"/>
  <c r="C123" i="79" s="1"/>
  <c r="D123" i="79" l="1"/>
  <c r="D85" i="79" s="1"/>
  <c r="C85" i="79"/>
  <c r="C92" i="79" l="1"/>
  <c r="C96" i="79"/>
  <c r="C100" i="79"/>
  <c r="C104" i="79"/>
  <c r="C108" i="79"/>
  <c r="C107" i="79"/>
  <c r="C93" i="79"/>
  <c r="C97" i="79"/>
  <c r="C101" i="79"/>
  <c r="C105" i="79"/>
  <c r="C109" i="79"/>
  <c r="C99" i="79"/>
  <c r="E99" i="79" s="1"/>
  <c r="T28" i="17" s="1"/>
  <c r="C91" i="79"/>
  <c r="C94" i="79"/>
  <c r="C98" i="79"/>
  <c r="C102" i="79"/>
  <c r="C106" i="79"/>
  <c r="C110" i="79"/>
  <c r="C95" i="79"/>
  <c r="C103" i="79"/>
  <c r="D92" i="79"/>
  <c r="D96" i="79"/>
  <c r="D100" i="79"/>
  <c r="D104" i="79"/>
  <c r="D108" i="79"/>
  <c r="D99" i="79"/>
  <c r="D91" i="79"/>
  <c r="E91" i="79" s="1"/>
  <c r="T20" i="17" s="1"/>
  <c r="D93" i="79"/>
  <c r="E93" i="79" s="1"/>
  <c r="T22" i="17" s="1"/>
  <c r="D97" i="79"/>
  <c r="D101" i="79"/>
  <c r="D105" i="79"/>
  <c r="D109" i="79"/>
  <c r="D107" i="79"/>
  <c r="D94" i="79"/>
  <c r="D98" i="79"/>
  <c r="D102" i="79"/>
  <c r="D106" i="79"/>
  <c r="D110" i="79"/>
  <c r="E110" i="79" s="1"/>
  <c r="T39" i="17" s="1"/>
  <c r="D95" i="79"/>
  <c r="D103" i="79"/>
  <c r="F123" i="79"/>
  <c r="M25" i="79"/>
  <c r="E105" i="79"/>
  <c r="T34" i="17" s="1"/>
  <c r="E101" i="79"/>
  <c r="T30" i="17" s="1"/>
  <c r="E92" i="79"/>
  <c r="T21" i="17" s="1"/>
  <c r="L25" i="79"/>
  <c r="E106" i="79"/>
  <c r="T35" i="17" s="1"/>
  <c r="E96" i="79"/>
  <c r="T25" i="17" s="1"/>
  <c r="E95" i="79" l="1"/>
  <c r="T24" i="17" s="1"/>
  <c r="E98" i="79"/>
  <c r="T27" i="17" s="1"/>
  <c r="E94" i="79"/>
  <c r="T23" i="17" s="1"/>
  <c r="E103" i="79"/>
  <c r="T32" i="17" s="1"/>
  <c r="E108" i="79"/>
  <c r="T37" i="17" s="1"/>
  <c r="E109" i="79"/>
  <c r="T38" i="17" s="1"/>
  <c r="E100" i="79"/>
  <c r="T29" i="17" s="1"/>
  <c r="E107" i="79"/>
  <c r="T36" i="17" s="1"/>
  <c r="E97" i="79"/>
  <c r="T26" i="17" s="1"/>
  <c r="E104" i="79"/>
  <c r="T33" i="17" s="1"/>
  <c r="E102" i="79"/>
  <c r="T31" i="17" s="1"/>
  <c r="B78" i="55"/>
  <c r="B77" i="55"/>
  <c r="B76" i="55"/>
  <c r="B75" i="55"/>
  <c r="B74" i="55"/>
  <c r="B73" i="55"/>
  <c r="B72" i="55"/>
  <c r="B71" i="55"/>
  <c r="B70" i="55"/>
  <c r="B69" i="55"/>
  <c r="B68" i="55"/>
  <c r="B67" i="55"/>
  <c r="B66" i="55"/>
  <c r="B65" i="55"/>
  <c r="B64" i="55"/>
  <c r="B63" i="55"/>
  <c r="B62" i="55"/>
  <c r="B61" i="55"/>
  <c r="B60" i="55"/>
  <c r="B59" i="55"/>
  <c r="Q12" i="54" l="1"/>
  <c r="Q7" i="54"/>
  <c r="Q8" i="54"/>
  <c r="Q9" i="54"/>
  <c r="Q10" i="54"/>
  <c r="Q11" i="54"/>
  <c r="Q6" i="54"/>
  <c r="A1" i="54"/>
  <c r="S5" i="54" s="1"/>
  <c r="S12" i="54" l="1"/>
  <c r="S8" i="54"/>
  <c r="S11" i="54"/>
  <c r="S7" i="54"/>
  <c r="S9" i="54"/>
  <c r="S10" i="54"/>
  <c r="S6" i="54"/>
  <c r="O6" i="54" l="1"/>
  <c r="O7" i="54"/>
  <c r="O8" i="54"/>
  <c r="O9" i="54"/>
  <c r="O10" i="54"/>
  <c r="O11" i="54"/>
  <c r="O12" i="54"/>
  <c r="O5" i="54"/>
  <c r="V5" i="54"/>
  <c r="N12" i="54"/>
  <c r="N11" i="54"/>
  <c r="N10" i="54"/>
  <c r="N9" i="54"/>
  <c r="N8" i="54"/>
  <c r="N7" i="54"/>
  <c r="N6" i="54"/>
  <c r="N5" i="54"/>
  <c r="M12" i="54"/>
  <c r="M11" i="54"/>
  <c r="M10" i="54"/>
  <c r="M9" i="54"/>
  <c r="M8" i="54"/>
  <c r="M7" i="54"/>
  <c r="M6" i="54"/>
  <c r="M5" i="54"/>
  <c r="V6" i="54" l="1"/>
  <c r="V7" i="54"/>
  <c r="V8" i="54"/>
  <c r="V9" i="54"/>
  <c r="V10" i="54"/>
  <c r="V11" i="54"/>
  <c r="V12" i="54"/>
  <c r="V13" i="54"/>
  <c r="V14" i="54"/>
  <c r="V15" i="54"/>
  <c r="V16" i="54"/>
  <c r="V17" i="54"/>
  <c r="V18" i="54"/>
  <c r="V19" i="54"/>
  <c r="V20" i="54"/>
  <c r="V21" i="54"/>
  <c r="V22" i="54"/>
  <c r="V23" i="54"/>
  <c r="V24" i="54"/>
  <c r="V25" i="54"/>
  <c r="V26" i="54"/>
  <c r="V27" i="54"/>
  <c r="V28" i="54"/>
  <c r="V29" i="54"/>
  <c r="V30" i="54"/>
  <c r="V31" i="54"/>
  <c r="V32" i="54"/>
  <c r="V33" i="54"/>
  <c r="V34" i="54"/>
  <c r="V35" i="54"/>
  <c r="V36" i="54"/>
  <c r="V37" i="54"/>
  <c r="V38" i="54"/>
  <c r="V39" i="54"/>
  <c r="V40" i="54"/>
  <c r="V41" i="54"/>
  <c r="V42" i="54"/>
  <c r="V43" i="54"/>
  <c r="V44" i="54"/>
  <c r="V45" i="54"/>
  <c r="V46" i="54"/>
  <c r="V47" i="54"/>
  <c r="P15" i="17"/>
  <c r="B124" i="49" l="1"/>
  <c r="B123" i="49"/>
  <c r="B122" i="49"/>
  <c r="B121" i="49"/>
  <c r="B120" i="49"/>
  <c r="B119" i="49"/>
  <c r="B118" i="49"/>
  <c r="B117" i="49"/>
  <c r="B116" i="49"/>
  <c r="B115" i="49"/>
  <c r="B114" i="49"/>
  <c r="B113" i="49"/>
  <c r="B112" i="49"/>
  <c r="B111" i="49"/>
  <c r="B110" i="49"/>
  <c r="B109" i="49"/>
  <c r="B108" i="49"/>
  <c r="B107" i="49"/>
  <c r="B106" i="49"/>
  <c r="B105" i="49"/>
  <c r="C132" i="49"/>
  <c r="D134" i="49" s="1"/>
  <c r="D135" i="49" s="1"/>
  <c r="C133" i="49" l="1"/>
  <c r="D133" i="49" s="1"/>
  <c r="D136" i="49" s="1"/>
  <c r="C134" i="49"/>
  <c r="C135" i="49" s="1"/>
  <c r="V19" i="49"/>
  <c r="V18" i="49"/>
  <c r="B95" i="49"/>
  <c r="B94" i="49"/>
  <c r="B93" i="49"/>
  <c r="B92" i="49"/>
  <c r="B91" i="49"/>
  <c r="B90" i="49"/>
  <c r="B89" i="49"/>
  <c r="B88" i="49"/>
  <c r="B87" i="49"/>
  <c r="B86" i="49"/>
  <c r="B85" i="49"/>
  <c r="B84" i="49"/>
  <c r="B83" i="49"/>
  <c r="B82" i="49"/>
  <c r="B81" i="49"/>
  <c r="B80" i="49"/>
  <c r="B79" i="49"/>
  <c r="B78" i="49"/>
  <c r="B77" i="49"/>
  <c r="B76" i="49"/>
  <c r="I139" i="49" l="1"/>
  <c r="D139" i="49"/>
  <c r="H139" i="49"/>
  <c r="C139" i="49"/>
  <c r="V34" i="49"/>
  <c r="V33" i="49"/>
  <c r="V30" i="49"/>
  <c r="V27" i="49"/>
  <c r="V28" i="49"/>
  <c r="V29" i="49"/>
  <c r="C136" i="49"/>
  <c r="D137" i="49" s="1"/>
  <c r="D99" i="49" s="1"/>
  <c r="D106" i="49" l="1"/>
  <c r="D110" i="49"/>
  <c r="D107" i="49"/>
  <c r="D123" i="49"/>
  <c r="D120" i="49"/>
  <c r="D121" i="49"/>
  <c r="D116" i="49"/>
  <c r="D114" i="49"/>
  <c r="D111" i="49"/>
  <c r="D108" i="49"/>
  <c r="D124" i="49"/>
  <c r="D119" i="49"/>
  <c r="D118" i="49"/>
  <c r="D115" i="49"/>
  <c r="D112" i="49"/>
  <c r="D113" i="49"/>
  <c r="D122" i="49"/>
  <c r="D117" i="49"/>
  <c r="M25" i="49"/>
  <c r="C137" i="49"/>
  <c r="C99" i="49" s="1"/>
  <c r="C106" i="49" l="1"/>
  <c r="C110" i="49"/>
  <c r="C114" i="49"/>
  <c r="C118" i="49"/>
  <c r="C122" i="49"/>
  <c r="C108" i="49"/>
  <c r="C116" i="49"/>
  <c r="C124" i="49"/>
  <c r="C117" i="49"/>
  <c r="C105" i="49"/>
  <c r="C107" i="49"/>
  <c r="C111" i="49"/>
  <c r="C115" i="49"/>
  <c r="C119" i="49"/>
  <c r="C123" i="49"/>
  <c r="C112" i="49"/>
  <c r="C120" i="49"/>
  <c r="C109" i="49"/>
  <c r="C113" i="49"/>
  <c r="C121" i="49"/>
  <c r="F137" i="49"/>
  <c r="L25" i="49"/>
  <c r="B45" i="18" l="1"/>
  <c r="B53" i="18"/>
  <c r="B52" i="18"/>
  <c r="B51" i="18"/>
  <c r="B50" i="18"/>
  <c r="B49" i="18"/>
  <c r="B48" i="18"/>
  <c r="B47" i="18"/>
  <c r="B46" i="18"/>
  <c r="B44" i="18"/>
  <c r="B35" i="18"/>
  <c r="B36" i="18"/>
  <c r="B37" i="18"/>
  <c r="B38" i="18"/>
  <c r="B39" i="18"/>
  <c r="B40" i="18"/>
  <c r="B41" i="18"/>
  <c r="B42" i="18"/>
  <c r="B43" i="18"/>
  <c r="O16" i="17" l="1"/>
  <c r="M11" i="41" l="1"/>
  <c r="B34" i="18" l="1"/>
  <c r="M12" i="41" l="1"/>
  <c r="P48" i="17" l="1"/>
  <c r="P19" i="17" l="1"/>
  <c r="P49" i="17"/>
  <c r="P16" i="17"/>
  <c r="Q48" i="17"/>
  <c r="Q19" i="17" l="1"/>
  <c r="Q49" i="17"/>
  <c r="Q16" i="17"/>
  <c r="R48" i="17"/>
  <c r="R19" i="17" l="1"/>
  <c r="R49" i="17"/>
  <c r="R16" i="17"/>
  <c r="S48" i="17"/>
  <c r="S19" i="17" l="1"/>
  <c r="S49" i="17"/>
  <c r="R31" i="17"/>
  <c r="R21" i="17"/>
  <c r="R28" i="17"/>
  <c r="R38" i="17"/>
  <c r="R36" i="17"/>
  <c r="R25" i="17"/>
  <c r="R33" i="17"/>
  <c r="R30" i="17"/>
  <c r="R27" i="17"/>
  <c r="R29" i="17"/>
  <c r="R32" i="17"/>
  <c r="R23" i="17"/>
  <c r="R24" i="17"/>
  <c r="R35" i="17"/>
  <c r="R37" i="17"/>
  <c r="R26" i="17"/>
  <c r="R22" i="17"/>
  <c r="R39" i="17"/>
  <c r="R34" i="17"/>
  <c r="S16" i="17"/>
  <c r="T48" i="17"/>
  <c r="R20" i="17"/>
  <c r="T19" i="17" l="1"/>
  <c r="T49" i="17"/>
  <c r="T16" i="17"/>
  <c r="U48" i="17"/>
  <c r="U19" i="17" l="1"/>
  <c r="U49" i="17"/>
  <c r="U16" i="17"/>
  <c r="M13" i="41" l="1"/>
  <c r="E111" i="49" l="1"/>
  <c r="P26" i="17" s="1"/>
  <c r="E113" i="49"/>
  <c r="P28" i="17" s="1"/>
  <c r="E105" i="49"/>
  <c r="P20" i="17" s="1"/>
  <c r="E116" i="49"/>
  <c r="P31" i="17" s="1"/>
  <c r="E124" i="49"/>
  <c r="P39" i="17" s="1"/>
  <c r="E119" i="49"/>
  <c r="P34" i="17" s="1"/>
  <c r="E122" i="49"/>
  <c r="P37" i="17" s="1"/>
  <c r="E109" i="49"/>
  <c r="P24" i="17" s="1"/>
  <c r="E108" i="49"/>
  <c r="P23" i="17" s="1"/>
  <c r="E115" i="49"/>
  <c r="P30" i="17" s="1"/>
  <c r="E106" i="49"/>
  <c r="P21" i="17" s="1"/>
  <c r="E107" i="49"/>
  <c r="P22" i="17" s="1"/>
  <c r="E112" i="49"/>
  <c r="P27" i="17" s="1"/>
  <c r="E121" i="49"/>
  <c r="P36" i="17" s="1"/>
  <c r="E117" i="49"/>
  <c r="P32" i="17" s="1"/>
  <c r="E114" i="49"/>
  <c r="P29" i="17" s="1"/>
  <c r="E110" i="49"/>
  <c r="P25" i="17" s="1"/>
  <c r="E120" i="49"/>
  <c r="P35" i="17" s="1"/>
  <c r="E118" i="49"/>
  <c r="P33" i="17" s="1"/>
  <c r="E123" i="49"/>
  <c r="P38" i="17" s="1"/>
  <c r="M14" i="41" l="1"/>
  <c r="M15" i="41" l="1"/>
  <c r="M16" i="41" l="1"/>
  <c r="M17" i="41" l="1"/>
  <c r="I36" i="17" l="1"/>
  <c r="I39" i="17"/>
  <c r="I35" i="17"/>
  <c r="I22" i="17"/>
  <c r="I21" i="17"/>
  <c r="I27" i="17"/>
  <c r="I20" i="17"/>
  <c r="I26" i="17"/>
  <c r="I37" i="17"/>
  <c r="I24" i="17"/>
  <c r="I29" i="17"/>
  <c r="I23" i="17"/>
  <c r="I38" i="17"/>
  <c r="I25" i="17"/>
  <c r="I32" i="17"/>
  <c r="I30" i="17"/>
  <c r="I31" i="17"/>
  <c r="I28" i="17"/>
  <c r="I33" i="17"/>
  <c r="I34" i="17"/>
  <c r="F20" i="17" l="1"/>
  <c r="G32" i="17" l="1"/>
  <c r="K32" i="17" s="1"/>
  <c r="G31" i="17"/>
  <c r="K31" i="17" s="1"/>
  <c r="G23" i="17"/>
  <c r="G29" i="17"/>
  <c r="G39" i="17"/>
  <c r="K39" i="17" s="1"/>
  <c r="G34" i="17"/>
  <c r="K34" i="17" s="1"/>
  <c r="G37" i="17"/>
  <c r="K37" i="17" s="1"/>
  <c r="G33" i="17"/>
  <c r="K33" i="17" s="1"/>
  <c r="G28" i="17"/>
  <c r="G35" i="17"/>
  <c r="K35" i="17" s="1"/>
  <c r="G27" i="17"/>
  <c r="G22" i="17"/>
  <c r="G36" i="17"/>
  <c r="K36" i="17" s="1"/>
  <c r="G25" i="17"/>
  <c r="G24" i="17"/>
  <c r="G21" i="17"/>
  <c r="G38" i="17"/>
  <c r="K38" i="17" s="1"/>
  <c r="G30" i="17"/>
  <c r="K30" i="17" s="1"/>
  <c r="G26" i="17"/>
  <c r="G20" i="17"/>
  <c r="H28" i="17" l="1"/>
  <c r="J28" i="17"/>
  <c r="K28" i="17"/>
  <c r="H20" i="17"/>
  <c r="J20" i="17"/>
  <c r="K20" i="17"/>
  <c r="J22" i="17"/>
  <c r="H22" i="17"/>
  <c r="K22" i="17"/>
  <c r="H29" i="17"/>
  <c r="J29" i="17"/>
  <c r="K29" i="17"/>
  <c r="H25" i="17"/>
  <c r="J25" i="17"/>
  <c r="K25" i="17"/>
  <c r="H21" i="17"/>
  <c r="J21" i="17"/>
  <c r="K21" i="17"/>
  <c r="J26" i="17"/>
  <c r="H26" i="17"/>
  <c r="K26" i="17"/>
  <c r="J24" i="17"/>
  <c r="H24" i="17"/>
  <c r="K24" i="17"/>
  <c r="J27" i="17"/>
  <c r="H27" i="17"/>
  <c r="K27" i="17"/>
  <c r="H23" i="17"/>
  <c r="J23" i="17"/>
  <c r="K23" i="17"/>
  <c r="L24" i="17" l="1"/>
  <c r="L27" i="17"/>
  <c r="L25" i="17"/>
  <c r="L28" i="17"/>
  <c r="L21" i="17"/>
  <c r="L20" i="17"/>
  <c r="L29" i="17"/>
  <c r="L23" i="17"/>
  <c r="L26" i="17"/>
  <c r="L22" i="17"/>
</calcChain>
</file>

<file path=xl/sharedStrings.xml><?xml version="1.0" encoding="utf-8"?>
<sst xmlns="http://schemas.openxmlformats.org/spreadsheetml/2006/main" count="875" uniqueCount="500">
  <si>
    <t>1.</t>
  </si>
  <si>
    <t>Tiekėjai</t>
  </si>
  <si>
    <t>Įrodantys dokumentai</t>
  </si>
  <si>
    <t>Kriterijus</t>
  </si>
  <si>
    <t>Aprašymas</t>
  </si>
  <si>
    <t>X</t>
  </si>
  <si>
    <t>Vėdinimo sistemų įrenginių eksploatacija</t>
  </si>
  <si>
    <t>Oro kondicionavimo įrenginių eksploatacija</t>
  </si>
  <si>
    <t xml:space="preserve">Šaldymo mašinos priežiūra </t>
  </si>
  <si>
    <t>Vandentiekio ir nuotekų tinklų įrenginių eksploatacija</t>
  </si>
  <si>
    <t>Elektros tinklų įrenginių eksploatacija</t>
  </si>
  <si>
    <t>Katilinių ir jos įrenginių eksploatacija</t>
  </si>
  <si>
    <t>Dujotiekio sistemos įrenginių eksploatacija</t>
  </si>
  <si>
    <t>Gaisro gesinimo ir perspėjimo sistemų įrenginių eksploatacija</t>
  </si>
  <si>
    <t>Pastato inžinerinės sistemos</t>
  </si>
  <si>
    <t xml:space="preserve"> - rekuperatorių valymas, pavarų testavimas, visų elektromechaninių oro sklendžių testavimas ir kalibravimas;</t>
  </si>
  <si>
    <t xml:space="preserve"> - dažnio keitiklių vėdinimo dalies valymas, patikra, dažnio keitiklio parametrų ir darbo režimų testavimas; </t>
  </si>
  <si>
    <t xml:space="preserve"> - bendros mechaninės būklės, elektros sujungimų, kondensato nuvedimo, užšalimo apsaugos bei oro sklendžių valdymo patikrinimai;</t>
  </si>
  <si>
    <t xml:space="preserve"> -  ventiliatorių menčių valymas;</t>
  </si>
  <si>
    <t xml:space="preserve"> - fankoilų priežiūra ir valymas;</t>
  </si>
  <si>
    <t xml:space="preserve"> - vėdinimo sistemos filtrų užterštumo tikrinimas ir jų keitimas, filtrų užterštumo daviklių kalibravimas ir testavimas;</t>
  </si>
  <si>
    <t xml:space="preserve"> - paduodamų ir ištraukiamų ventiliatorių guolių patikra.</t>
  </si>
  <si>
    <t xml:space="preserve"> -  oro filtrų keitimas;     </t>
  </si>
  <si>
    <t xml:space="preserve"> -  išorinio įrenginio kolektoriaus valymas;  </t>
  </si>
  <si>
    <t xml:space="preserve"> -  diagnostika;</t>
  </si>
  <si>
    <t xml:space="preserve"> -  kaloriferių ir šaldiklių valymas;</t>
  </si>
  <si>
    <t xml:space="preserve"> -  freono pildymas (jei būtina).</t>
  </si>
  <si>
    <t xml:space="preserve"> -  vandens tiekimo sistemos įvadinio mazgo, vamzdynų ir armatūros apžiūra;</t>
  </si>
  <si>
    <t xml:space="preserve"> -  vandens filtrų keitimas;</t>
  </si>
  <si>
    <t xml:space="preserve"> -  naftos gaudyklių priežiūra;</t>
  </si>
  <si>
    <t xml:space="preserve"> -  elektrinių boilerių remontas ir priežiūra (šildymo tenų keitimas ir kt.);</t>
  </si>
  <si>
    <t xml:space="preserve"> -  nuotekų šulinių valymas.</t>
  </si>
  <si>
    <t xml:space="preserve"> -  apšvietimo sistemos eksploatcinių medžiagų keitimas; </t>
  </si>
  <si>
    <t xml:space="preserve">  -  pakeliamų automobilių stovėjimo aikštelių vartų apžiūra.</t>
  </si>
  <si>
    <t xml:space="preserve"> -  profilaktinis elektros variklių aptarnavimas (guolių sutepimas, diržų keitimas ir kt.);</t>
  </si>
  <si>
    <t xml:space="preserve">  -  katilų eksploatavimas;</t>
  </si>
  <si>
    <t xml:space="preserve"> -  katilų ir jų įrenginių sistemų būklės tikrinimas bei parametrų reguliavimas;  </t>
  </si>
  <si>
    <t xml:space="preserve"> -  šilumos įrenginių vidinių paviršių cheminio valymo darbai.</t>
  </si>
  <si>
    <t xml:space="preserve"> - dujotiekio vamzdynų ir armatūros apžiūra (objekto administratoriaus atsakomybės ribose); </t>
  </si>
  <si>
    <t xml:space="preserve"> - dujų slėgio reguliavimo įrenginių patikrinimas, sureguliavimas, remontas; </t>
  </si>
  <si>
    <t xml:space="preserve"> - apsauginių įtaisų sureguliavimas, remontas;</t>
  </si>
  <si>
    <t xml:space="preserve"> - dujų filtrų valymas, plovimas, keitimas.</t>
  </si>
  <si>
    <t xml:space="preserve"> - dūmų šalinimo ir viršslėgio sistemų priežiūra; </t>
  </si>
  <si>
    <t xml:space="preserve"> - priešgaisrinės signalizacijos priežiūra; </t>
  </si>
  <si>
    <t xml:space="preserve"> - priešgaisrinio vandentiekio sistemos priežiūra. </t>
  </si>
  <si>
    <t xml:space="preserve"> - anglies dvideginio (CO2) šalinimo sistemų priežiūra; </t>
  </si>
  <si>
    <t xml:space="preserve"> - kondensatoriaus valymas, filtrų išvalymas ir keitimas; </t>
  </si>
  <si>
    <t xml:space="preserve"> - glikolio darbinių temperatūrų nustatymas, papildymas, koncentracijos korekcija;</t>
  </si>
  <si>
    <t xml:space="preserve">  - šaldymo mašinos tepalų ir tepalų filtrų keitimas;</t>
  </si>
  <si>
    <t xml:space="preserve"> - elektrinės dalies patikrinimas ir įrangos gedimų diagnostika, programavimas.</t>
  </si>
  <si>
    <t>T</t>
  </si>
  <si>
    <r>
      <t>Y</t>
    </r>
    <r>
      <rPr>
        <vertAlign val="subscript"/>
        <sz val="11"/>
        <rFont val="Calibri"/>
        <family val="2"/>
        <charset val="186"/>
        <scheme val="minor"/>
      </rPr>
      <t>i</t>
    </r>
    <r>
      <rPr>
        <sz val="11"/>
        <rFont val="Calibri"/>
        <family val="2"/>
        <charset val="186"/>
        <scheme val="minor"/>
      </rPr>
      <t xml:space="preserve"> </t>
    </r>
  </si>
  <si>
    <t>Kaina</t>
  </si>
  <si>
    <t>C</t>
  </si>
  <si>
    <t>S</t>
  </si>
  <si>
    <t>P</t>
  </si>
  <si>
    <t>Pagalbinė (dainius)</t>
  </si>
  <si>
    <t>SUMA</t>
  </si>
  <si>
    <t>2.</t>
  </si>
  <si>
    <t>3.</t>
  </si>
  <si>
    <t>4.</t>
  </si>
  <si>
    <t>5.</t>
  </si>
  <si>
    <t>Įrangos garantija</t>
  </si>
  <si>
    <t>B</t>
  </si>
  <si>
    <t>L</t>
  </si>
  <si>
    <t>SKAIČIUOKLĖ</t>
  </si>
  <si>
    <t xml:space="preserve"> </t>
  </si>
  <si>
    <t xml:space="preserve">Trumpiniai </t>
  </si>
  <si>
    <t xml:space="preserve">CPVA </t>
  </si>
  <si>
    <t>VšĮ Centrinė projektų valdymo agentūra</t>
  </si>
  <si>
    <t xml:space="preserve">PO </t>
  </si>
  <si>
    <t xml:space="preserve">VPĮ </t>
  </si>
  <si>
    <t>Lietuvos Respublikos viešųjų pirkimų įstatymas</t>
  </si>
  <si>
    <t xml:space="preserve">Žymėjimai </t>
  </si>
  <si>
    <t>Kainos ir kokybės santykio balų suma</t>
  </si>
  <si>
    <t>Kainos balai</t>
  </si>
  <si>
    <t>Kainos lyginamasis svoris</t>
  </si>
  <si>
    <t>Kriterijaus balai</t>
  </si>
  <si>
    <t>Y</t>
  </si>
  <si>
    <t>Kriterijaus lyginamasis svoris</t>
  </si>
  <si>
    <t>Apie dokumentą</t>
  </si>
  <si>
    <t>Kaip naudotis skaičiuokle</t>
  </si>
  <si>
    <t xml:space="preserve">5. </t>
  </si>
  <si>
    <t>balai</t>
  </si>
  <si>
    <t>Suteikiami balai</t>
  </si>
  <si>
    <t>Viešojo pirkimo-pardavimo sutartis</t>
  </si>
  <si>
    <t>Perkančioji organizacija</t>
  </si>
  <si>
    <t>Rekomendacijos</t>
  </si>
  <si>
    <t>Aktuali teismų praktika</t>
  </si>
  <si>
    <t>Ekonomiškai naudingiausio pasiūlymo vertinimo kriterijai</t>
  </si>
  <si>
    <t>Kainos ir kokybės santykio vertinimas</t>
  </si>
  <si>
    <t>Kriterijaus aprašymas</t>
  </si>
  <si>
    <t>Ranga</t>
  </si>
  <si>
    <t>TP</t>
  </si>
  <si>
    <t>PASIŪLYMŲ VERTINIMAS</t>
  </si>
  <si>
    <t>PO veiksmai:</t>
  </si>
  <si>
    <t>P1</t>
  </si>
  <si>
    <t>P2</t>
  </si>
  <si>
    <t>Kaina (C)</t>
  </si>
  <si>
    <t>Tiekėjas 1</t>
  </si>
  <si>
    <t>PO nurodo kriterijų</t>
  </si>
  <si>
    <t>X=</t>
  </si>
  <si>
    <t>Y1=</t>
  </si>
  <si>
    <t>Y2=</t>
  </si>
  <si>
    <t>Trečias kriterijus (T2)</t>
  </si>
  <si>
    <t>Ketvirtas kriterijus (T3)</t>
  </si>
  <si>
    <t>T1 kriterijaus parametrai:</t>
  </si>
  <si>
    <t>Y3=</t>
  </si>
  <si>
    <t>Tiekėjas turi pateikti su pasiūlymu šiuos dokumentus</t>
  </si>
  <si>
    <t>2.1.</t>
  </si>
  <si>
    <t>2.2.</t>
  </si>
  <si>
    <t>3.1.</t>
  </si>
  <si>
    <t>3.2.</t>
  </si>
  <si>
    <t>4.1.</t>
  </si>
  <si>
    <t>4.2.</t>
  </si>
  <si>
    <t>PO aprašo kriterijaus vertinimo tvarką, įskaitant nuorodą į šio kriterijaus balams apskaičiuoti naudojamą vertinimo formulę (-es)</t>
  </si>
  <si>
    <t>.</t>
  </si>
  <si>
    <t>Ekonomiškai naudingiausiu bus pripažintas pasiūlymas, surinkęs daugiausiai balų.</t>
  </si>
  <si>
    <t>1 formulė</t>
  </si>
  <si>
    <t>2 formulė</t>
  </si>
  <si>
    <t>3 formulė</t>
  </si>
  <si>
    <t>6.</t>
  </si>
  <si>
    <t>6.1.</t>
  </si>
  <si>
    <t>4 formulė</t>
  </si>
  <si>
    <t>5 formulė</t>
  </si>
  <si>
    <t>6 formulė</t>
  </si>
  <si>
    <t xml:space="preserve">7. </t>
  </si>
  <si>
    <t>PASIŪLYMŲ KAINOS</t>
  </si>
  <si>
    <t>KAINOS LYGINAMASIS SVORIS</t>
  </si>
  <si>
    <t>KOKYBĖS KRITERIJAI IR JŲ LYGINAMIEJI SVORIAI</t>
  </si>
  <si>
    <t>Kriterijų sąrašas</t>
  </si>
  <si>
    <t>7 formulė</t>
  </si>
  <si>
    <t>8 formulė</t>
  </si>
  <si>
    <t>8.</t>
  </si>
  <si>
    <t>Tiekėjas 2</t>
  </si>
  <si>
    <t>Tiekėjas 3</t>
  </si>
  <si>
    <t>Tiekėjas 4</t>
  </si>
  <si>
    <t>Tiekėjas 5</t>
  </si>
  <si>
    <t>Tiekėjas 6</t>
  </si>
  <si>
    <t>Tiekėjas 7</t>
  </si>
  <si>
    <t>Tiekėjas 8</t>
  </si>
  <si>
    <t>Tiekėjas 9</t>
  </si>
  <si>
    <t>Tiekėjas 10</t>
  </si>
  <si>
    <t>Tiekėjas 11</t>
  </si>
  <si>
    <t>Tiekėjas 12</t>
  </si>
  <si>
    <t>Tiekėjas 13</t>
  </si>
  <si>
    <t>Tiekėjas 14</t>
  </si>
  <si>
    <t>Tiekėjas 15</t>
  </si>
  <si>
    <t>Tiekėjas 16</t>
  </si>
  <si>
    <t>Tiekėjas 17</t>
  </si>
  <si>
    <t>Tiekėjas 18</t>
  </si>
  <si>
    <t>Tiekėjas 19</t>
  </si>
  <si>
    <t>Tiekėjas 20</t>
  </si>
  <si>
    <t>VPĮ</t>
  </si>
  <si>
    <t>Teisingumo Teismo 2001-10-18 Sprendimas SIAC Construction, C-19/00</t>
  </si>
  <si>
    <t>Teisingumo Teismo 2002-12-12 Sprendimas Universale-Bau ir kt., C-470/99</t>
  </si>
  <si>
    <t>LAT 2013-04-03 Viešųjų pirkimų reglamentavimo ir teismų praktikos apžvalga Nr. AC-38-1</t>
  </si>
  <si>
    <t>Teisingumo Teismo 2004-04-29 Sprendimas Komisija prieš CAS Succhi di Frutta, C-496/99</t>
  </si>
  <si>
    <t>Teisingumo Teismo 2007-10-11 Sprendimas Lämmerzahl, C-241/06</t>
  </si>
  <si>
    <t>Teisingumo Teismo 2010-04-22 Sprendimas Komisija prieš Ispaniją, C-423/07</t>
  </si>
  <si>
    <t>Teisingumo Teismo 2012-05-10 Sprendimas Komisija prieš Nyderlandus, C-368/10</t>
  </si>
  <si>
    <t>Teisingumo Teismo 2003-12-04 Sprendimas EVN ir Wienstrom, C-448/01</t>
  </si>
  <si>
    <t>Teisingumo Teismo 2010-11-18 Sprendimas Komisija prieš Airiją, C-226/09</t>
  </si>
  <si>
    <t>Teisingumo Teismo 2007-01-18 Sprendimas Auroux ir kt., C‑220/05</t>
  </si>
  <si>
    <t>Tiekėjo pavadinimas</t>
  </si>
  <si>
    <t>PIRKIMO DOKUMENTŲ RENGIMAS</t>
  </si>
  <si>
    <t>Kriterijai</t>
  </si>
  <si>
    <t>Bendros rekomendacijos</t>
  </si>
  <si>
    <t>Pirkimo dokumentų rengimo etapas</t>
  </si>
  <si>
    <t>Pasiūlymų vertinimo etapas</t>
  </si>
  <si>
    <t>Taikoma</t>
  </si>
  <si>
    <t>Lietuvos Respublikos aplinkos ministro 2011 m. birželio 28 d.  įsakymas Nr. D1-508 "Dėl produktų, kurių viešiesiems pirkimams taikytini aplinkos apsaugos kriterijai, sąrašo, aplinkos apsaugos kriterijų ir aplinkos apsaugos kriterijų, kuriuos perkančiosios</t>
  </si>
  <si>
    <t xml:space="preserve">Dalis skirta atlikti bendrą pasiūlymų vertinimą. </t>
  </si>
  <si>
    <t xml:space="preserve">1. </t>
  </si>
  <si>
    <t>LAT praktiką galima rasti www.lat.lt.</t>
  </si>
  <si>
    <t>Dokumente vartojama vienaskaita pagal prasmę gali reikšti daugiskaitą.</t>
  </si>
  <si>
    <t>sutartis</t>
  </si>
  <si>
    <t xml:space="preserve">Ekonomiškai naudingiausio pasiūlymo vertinimo gairės, paskelbtos Viešųjų pirkimų tarnybos </t>
  </si>
  <si>
    <t>Aktualūs teisės aktai ir kiti dokumentai</t>
  </si>
  <si>
    <t>Visus Teisingumo Teismo sprendimus galima rasti www.curia.eu;</t>
  </si>
  <si>
    <t>1 lentelė. Pasiūlymų reikšmės</t>
  </si>
  <si>
    <t xml:space="preserve">2 lentelė. Vertinimas </t>
  </si>
  <si>
    <t>BENDRAS PASIŪLYMŲ VERTINIMAS</t>
  </si>
  <si>
    <t>LAT</t>
  </si>
  <si>
    <t>Lietuvos Aukščiausiasis Teismas</t>
  </si>
  <si>
    <t>Teisingumo Teismas</t>
  </si>
  <si>
    <t>Europos Sąjungos Teisingumo teismas</t>
  </si>
  <si>
    <t>1 lentelė. Pasiūlymų vertinimo kriterijai</t>
  </si>
  <si>
    <t>Bendras vertinimas</t>
  </si>
  <si>
    <t>Kriterijaus pasirinkimas</t>
  </si>
  <si>
    <t xml:space="preserve">Kriterijus </t>
  </si>
  <si>
    <t xml:space="preserve">T </t>
  </si>
  <si>
    <t>Įvadas</t>
  </si>
  <si>
    <t>Sheet</t>
  </si>
  <si>
    <t>2 lentelė. Balai</t>
  </si>
  <si>
    <t>3 lentelė. Vertinimas</t>
  </si>
  <si>
    <t>TP + Ranga</t>
  </si>
  <si>
    <t>3 lentelė. Kriterijų ir jų parametrų sąrašas</t>
  </si>
  <si>
    <t>Nr.</t>
  </si>
  <si>
    <r>
      <rPr>
        <b/>
        <i/>
        <sz val="11"/>
        <color theme="1"/>
        <rFont val="Calibri"/>
        <family val="2"/>
        <charset val="186"/>
        <scheme val="minor"/>
      </rPr>
      <t xml:space="preserve">Techninės profilaktikos ir eksploatacinių medžiagų keitimo pavyzdžiai, kurių kiekvienas naudotinas kaip atskiras parametras:   </t>
    </r>
    <r>
      <rPr>
        <i/>
        <sz val="11"/>
        <color theme="1"/>
        <rFont val="Calibri"/>
        <family val="2"/>
        <charset val="186"/>
        <scheme val="minor"/>
      </rPr>
      <t xml:space="preserve">                                                                                                                                    </t>
    </r>
  </si>
  <si>
    <t>Įrodantys doku-mentai</t>
  </si>
  <si>
    <t>Atitikties deklaracija ir (arba) techniniai įrenginio parametrai, ir (arba) įrenginio eksploatavimo dokumentacija (intrukcija), išduota gamintojo, ir (arba) sertifikatai.</t>
  </si>
  <si>
    <t>PO užpildo kriterijaus aprašymą.</t>
  </si>
  <si>
    <t>7.</t>
  </si>
  <si>
    <t>Tiekėjo įsipareigojimas suteikti nurodytą garantiją.</t>
  </si>
  <si>
    <t>min</t>
  </si>
  <si>
    <t>4 lentelė.</t>
  </si>
  <si>
    <t>max</t>
  </si>
  <si>
    <t>Li neapvalintas</t>
  </si>
  <si>
    <t>Li round</t>
  </si>
  <si>
    <t>Li = 1</t>
  </si>
  <si>
    <t>9.</t>
  </si>
  <si>
    <t>10.</t>
  </si>
  <si>
    <t>Kita</t>
  </si>
  <si>
    <t>Nurodžius minimalų terminą, tiekėjui, pasiūliusiam šį terminą, automatiškai bus suteikta 0 balų.</t>
  </si>
  <si>
    <t>Nurodžius maksimalų terminą, tiekėjui, nurodžiusiam ilgesnį terminą, automatiškai bus suteikti balai pagal maksimalų terminą.</t>
  </si>
  <si>
    <t>Pradžia</t>
  </si>
  <si>
    <t>Pabaiga</t>
  </si>
  <si>
    <r>
      <t>Antras kriterijus</t>
    </r>
    <r>
      <rPr>
        <sz val="10"/>
        <color theme="1"/>
        <rFont val="Calibri"/>
        <family val="2"/>
        <charset val="186"/>
        <scheme val="minor"/>
      </rPr>
      <t xml:space="preserve"> (T1)</t>
    </r>
  </si>
  <si>
    <r>
      <t>L</t>
    </r>
    <r>
      <rPr>
        <b/>
        <vertAlign val="subscript"/>
        <sz val="10"/>
        <color theme="1"/>
        <rFont val="Calibri"/>
        <family val="2"/>
        <charset val="186"/>
        <scheme val="minor"/>
      </rPr>
      <t>1</t>
    </r>
    <r>
      <rPr>
        <b/>
        <sz val="10"/>
        <color theme="1"/>
        <rFont val="Calibri"/>
        <family val="2"/>
        <charset val="186"/>
        <scheme val="minor"/>
      </rPr>
      <t>=</t>
    </r>
  </si>
  <si>
    <r>
      <t>L</t>
    </r>
    <r>
      <rPr>
        <b/>
        <vertAlign val="subscript"/>
        <sz val="10"/>
        <color theme="1"/>
        <rFont val="Calibri"/>
        <family val="2"/>
        <charset val="186"/>
        <scheme val="minor"/>
      </rPr>
      <t>2</t>
    </r>
    <r>
      <rPr>
        <b/>
        <sz val="10"/>
        <color theme="1"/>
        <rFont val="Calibri"/>
        <family val="2"/>
        <charset val="186"/>
        <scheme val="minor"/>
      </rPr>
      <t xml:space="preserve">= </t>
    </r>
  </si>
  <si>
    <t>PASTABA:</t>
  </si>
  <si>
    <t>Į viršų</t>
  </si>
  <si>
    <t>Kiti trumpiniai ir žymėjimai pateikiami konkretaus kriterijaus puslapyje.</t>
  </si>
  <si>
    <r>
      <t xml:space="preserve">Skaičiuoklės naudojimosi seką galima išskirti į du etapus: </t>
    </r>
    <r>
      <rPr>
        <i/>
        <sz val="11"/>
        <color theme="1" tint="0.14999847407452621"/>
        <rFont val="Calibri"/>
        <family val="2"/>
        <charset val="186"/>
        <scheme val="minor"/>
      </rPr>
      <t>pirkimo dokumentų rengimo</t>
    </r>
    <r>
      <rPr>
        <sz val="11"/>
        <color theme="1" tint="0.14999847407452621"/>
        <rFont val="Calibri"/>
        <family val="2"/>
        <charset val="186"/>
        <scheme val="minor"/>
      </rPr>
      <t xml:space="preserve"> ir</t>
    </r>
    <r>
      <rPr>
        <i/>
        <sz val="11"/>
        <color theme="1" tint="0.14999847407452621"/>
        <rFont val="Calibri"/>
        <family val="2"/>
        <charset val="186"/>
        <scheme val="minor"/>
      </rPr>
      <t xml:space="preserve"> pasiūlymų vertinimo</t>
    </r>
    <r>
      <rPr>
        <sz val="11"/>
        <color theme="1" tint="0.14999847407452621"/>
        <rFont val="Calibri"/>
        <family val="2"/>
        <charset val="186"/>
        <scheme val="minor"/>
      </rPr>
      <t>:</t>
    </r>
  </si>
  <si>
    <t xml:space="preserve">KRITERIJŲ SĄRAŠAS </t>
  </si>
  <si>
    <t>KRITERIJŲ TAIKYMO REKOMENDACIJOS</t>
  </si>
  <si>
    <t xml:space="preserve">1 lentelė. </t>
  </si>
  <si>
    <t>2 lentelė.</t>
  </si>
  <si>
    <t>3 lentelė.</t>
  </si>
  <si>
    <t>PASTABA: Spustelkite ant pavadinimo ir pateksite į kriterijaus puslapį</t>
  </si>
  <si>
    <r>
      <t>Y</t>
    </r>
    <r>
      <rPr>
        <vertAlign val="subscript"/>
        <sz val="11"/>
        <color theme="1" tint="0.14999847407452621"/>
        <rFont val="Calibri"/>
        <family val="2"/>
        <charset val="186"/>
        <scheme val="minor"/>
      </rPr>
      <t>i</t>
    </r>
    <r>
      <rPr>
        <sz val="11"/>
        <color theme="1" tint="0.14999847407452621"/>
        <rFont val="Calibri"/>
        <family val="2"/>
        <charset val="186"/>
        <scheme val="minor"/>
      </rPr>
      <t xml:space="preserve"> </t>
    </r>
  </si>
  <si>
    <t xml:space="preserve">PASTABA: 5 lentelėje matomi vertinamų kriterijų duomenys (užsipildo automatiškai iš atitinkamo kriterijaus puslapio) </t>
  </si>
  <si>
    <t>Tiekėjas, pasiūlęs mažiausią kainą, gauna maksimalų įvertinimą. Kitų tiekėjų įvertinimai apskaičiuojami proporcingai (2 formulė).</t>
  </si>
  <si>
    <t>PASTABA: užpildykite baltus langelius (!)</t>
  </si>
  <si>
    <r>
      <t xml:space="preserve">PASTABA: 2, 3, 4 ir 5 lentelės užsipildo automatiškai, PO surašius pasiūlymų kainas 3 lentelėje ir kokybės kriterijų reikšmes - </t>
    </r>
    <r>
      <rPr>
        <i/>
        <u/>
        <sz val="11"/>
        <color theme="1" tint="0.14999847407452621"/>
        <rFont val="Calibri"/>
        <family val="2"/>
        <charset val="186"/>
        <scheme val="minor"/>
      </rPr>
      <t>atitinkamo kriterijaus puslapyje.</t>
    </r>
    <r>
      <rPr>
        <i/>
        <sz val="11"/>
        <color theme="1" tint="0.14999847407452621"/>
        <rFont val="Calibri"/>
        <family val="2"/>
        <charset val="186"/>
        <scheme val="minor"/>
      </rPr>
      <t xml:space="preserve"> </t>
    </r>
  </si>
  <si>
    <r>
      <t>T</t>
    </r>
    <r>
      <rPr>
        <vertAlign val="subscript"/>
        <sz val="11"/>
        <color theme="1" tint="0.14999847407452621"/>
        <rFont val="Calibri"/>
        <family val="2"/>
        <charset val="186"/>
        <scheme val="minor"/>
      </rPr>
      <t>i</t>
    </r>
    <r>
      <rPr>
        <sz val="11"/>
        <color theme="1" tint="0.14999847407452621"/>
        <rFont val="Calibri"/>
        <family val="2"/>
        <charset val="186"/>
        <scheme val="minor"/>
      </rPr>
      <t xml:space="preserve"> </t>
    </r>
  </si>
  <si>
    <t xml:space="preserve">Pasiūlymų reikšmės </t>
  </si>
  <si>
    <r>
      <t xml:space="preserve">Pasiūlymui suteikiamas balas (T) pagal pirkimo dokumentuose nurodytą </t>
    </r>
    <r>
      <rPr>
        <b/>
        <sz val="10"/>
        <color theme="1" tint="0.14999847407452621"/>
        <rFont val="Calibri"/>
        <family val="2"/>
        <charset val="186"/>
        <scheme val="minor"/>
      </rPr>
      <t>formulę</t>
    </r>
  </si>
  <si>
    <t xml:space="preserve">PASTABA:  Užpildžius 1 lentelę, 2 lentelėje automatiškai apskaičiuojamas kiekvieno tiekėjo pasiūlymui suteikiamų balų skaičius, kuris automatiškai perkeliamas į "Bendrą vertinimą". </t>
  </si>
  <si>
    <r>
      <t>L</t>
    </r>
    <r>
      <rPr>
        <vertAlign val="subscript"/>
        <sz val="11"/>
        <color theme="1" tint="0.14999847407452621"/>
        <rFont val="Calibri"/>
        <family val="2"/>
        <charset val="186"/>
        <scheme val="minor"/>
      </rPr>
      <t>1</t>
    </r>
    <r>
      <rPr>
        <sz val="11"/>
        <color theme="1" tint="0.14999847407452621"/>
        <rFont val="Calibri"/>
        <family val="2"/>
        <charset val="186"/>
        <scheme val="minor"/>
      </rPr>
      <t xml:space="preserve"> </t>
    </r>
  </si>
  <si>
    <r>
      <t>L</t>
    </r>
    <r>
      <rPr>
        <vertAlign val="subscript"/>
        <sz val="11"/>
        <color theme="1" tint="0.14999847407452621"/>
        <rFont val="Calibri"/>
        <family val="2"/>
        <charset val="186"/>
        <scheme val="minor"/>
      </rPr>
      <t>2</t>
    </r>
    <r>
      <rPr>
        <sz val="11"/>
        <color theme="1" tint="0.14999847407452621"/>
        <rFont val="Calibri"/>
        <family val="2"/>
        <charset val="186"/>
        <scheme val="minor"/>
      </rPr>
      <t xml:space="preserve"> </t>
    </r>
  </si>
  <si>
    <r>
      <t>B</t>
    </r>
    <r>
      <rPr>
        <vertAlign val="subscript"/>
        <sz val="11"/>
        <color theme="1" tint="0.14999847407452621"/>
        <rFont val="Calibri"/>
        <family val="2"/>
        <charset val="186"/>
        <scheme val="minor"/>
      </rPr>
      <t>1</t>
    </r>
    <r>
      <rPr>
        <sz val="11"/>
        <color theme="1" tint="0.14999847407452621"/>
        <rFont val="Calibri"/>
        <family val="2"/>
        <charset val="186"/>
        <scheme val="minor"/>
      </rPr>
      <t xml:space="preserve"> </t>
    </r>
  </si>
  <si>
    <r>
      <t>B</t>
    </r>
    <r>
      <rPr>
        <vertAlign val="subscript"/>
        <sz val="11"/>
        <color theme="1" tint="0.14999847407452621"/>
        <rFont val="Calibri"/>
        <family val="2"/>
        <charset val="186"/>
        <scheme val="minor"/>
      </rPr>
      <t>2</t>
    </r>
    <r>
      <rPr>
        <sz val="11"/>
        <color theme="1" tint="0.14999847407452621"/>
        <rFont val="Calibri"/>
        <family val="2"/>
        <charset val="186"/>
        <scheme val="minor"/>
      </rPr>
      <t xml:space="preserve"> </t>
    </r>
  </si>
  <si>
    <r>
      <t>P</t>
    </r>
    <r>
      <rPr>
        <vertAlign val="subscript"/>
        <sz val="11"/>
        <color theme="1" tint="0.14999847407452621"/>
        <rFont val="Calibri"/>
        <family val="2"/>
        <charset val="186"/>
        <scheme val="minor"/>
      </rPr>
      <t>1</t>
    </r>
    <r>
      <rPr>
        <sz val="11"/>
        <color theme="1" tint="0.14999847407452621"/>
        <rFont val="Calibri"/>
        <family val="2"/>
        <charset val="186"/>
        <scheme val="minor"/>
      </rPr>
      <t xml:space="preserve"> </t>
    </r>
  </si>
  <si>
    <r>
      <t>P</t>
    </r>
    <r>
      <rPr>
        <vertAlign val="subscript"/>
        <sz val="11"/>
        <color theme="1" tint="0.14999847407452621"/>
        <rFont val="Calibri"/>
        <family val="2"/>
        <charset val="186"/>
        <scheme val="minor"/>
      </rPr>
      <t>2</t>
    </r>
    <r>
      <rPr>
        <sz val="11"/>
        <color theme="1" tint="0.14999847407452621"/>
        <rFont val="Calibri"/>
        <family val="2"/>
        <charset val="186"/>
        <scheme val="minor"/>
      </rPr>
      <t xml:space="preserve"> </t>
    </r>
  </si>
  <si>
    <r>
      <t>Pirmas kriterijus</t>
    </r>
    <r>
      <rPr>
        <sz val="11"/>
        <color theme="1"/>
        <rFont val="Calibri"/>
        <family val="2"/>
        <charset val="186"/>
        <scheme val="minor"/>
      </rPr>
      <t xml:space="preserve"> </t>
    </r>
    <r>
      <rPr>
        <b/>
        <sz val="10"/>
        <color theme="1"/>
        <rFont val="Times New Roman"/>
        <family val="1"/>
        <charset val="186"/>
      </rPr>
      <t/>
    </r>
  </si>
  <si>
    <r>
      <t>Kiekvieno dalyvio pasiūlymo ekonominis naudingumas (</t>
    </r>
    <r>
      <rPr>
        <i/>
        <sz val="11"/>
        <color theme="1"/>
        <rFont val="Calibri"/>
        <family val="2"/>
        <charset val="186"/>
        <scheme val="minor"/>
      </rPr>
      <t>S</t>
    </r>
    <r>
      <rPr>
        <sz val="11"/>
        <color theme="1"/>
        <rFont val="Calibri"/>
        <family val="2"/>
        <charset val="186"/>
        <scheme val="minor"/>
      </rPr>
      <t>) apskaičiuojamas sudedant pasiūlymo kainos (</t>
    </r>
    <r>
      <rPr>
        <i/>
        <sz val="11"/>
        <color theme="1"/>
        <rFont val="Calibri"/>
        <family val="2"/>
        <charset val="186"/>
        <scheme val="minor"/>
      </rPr>
      <t>C</t>
    </r>
    <r>
      <rPr>
        <sz val="11"/>
        <color theme="1"/>
        <rFont val="Calibri"/>
        <family val="2"/>
        <charset val="186"/>
        <scheme val="minor"/>
      </rPr>
      <t xml:space="preserve">)  ir kitų kriterijų (T) balus: </t>
    </r>
  </si>
  <si>
    <r>
      <rPr>
        <sz val="11"/>
        <color theme="1"/>
        <rFont val="Calibri"/>
        <family val="2"/>
        <charset val="186"/>
        <scheme val="minor"/>
      </rPr>
      <t>Pasiūlymo kainos (</t>
    </r>
    <r>
      <rPr>
        <i/>
        <sz val="11"/>
        <color theme="1"/>
        <rFont val="Calibri"/>
        <family val="2"/>
        <charset val="186"/>
        <scheme val="minor"/>
      </rPr>
      <t>C</t>
    </r>
    <r>
      <rPr>
        <sz val="11"/>
        <color theme="1"/>
        <rFont val="Calibri"/>
        <family val="2"/>
        <charset val="186"/>
        <scheme val="minor"/>
      </rPr>
      <t>) balai apskaičiuojami mažiausios pasiūlytos kainos (</t>
    </r>
    <r>
      <rPr>
        <i/>
        <sz val="11"/>
        <color theme="1"/>
        <rFont val="Calibri"/>
        <family val="2"/>
        <charset val="186"/>
        <scheme val="minor"/>
      </rPr>
      <t>C</t>
    </r>
    <r>
      <rPr>
        <i/>
        <vertAlign val="subscript"/>
        <sz val="11"/>
        <color theme="1"/>
        <rFont val="Calibri"/>
        <family val="2"/>
        <charset val="186"/>
        <scheme val="minor"/>
      </rPr>
      <t>min</t>
    </r>
    <r>
      <rPr>
        <sz val="11"/>
        <color theme="1"/>
        <rFont val="Calibri"/>
        <family val="2"/>
        <charset val="186"/>
        <scheme val="minor"/>
      </rPr>
      <t>) ir vertinamo pasiūlymo kainos (</t>
    </r>
    <r>
      <rPr>
        <i/>
        <sz val="11"/>
        <color theme="1"/>
        <rFont val="Calibri"/>
        <family val="2"/>
        <charset val="186"/>
        <scheme val="minor"/>
      </rPr>
      <t>C</t>
    </r>
    <r>
      <rPr>
        <i/>
        <vertAlign val="subscript"/>
        <sz val="11"/>
        <color theme="1"/>
        <rFont val="Calibri"/>
        <family val="2"/>
        <charset val="186"/>
        <scheme val="minor"/>
      </rPr>
      <t>i</t>
    </r>
    <r>
      <rPr>
        <sz val="11"/>
        <color theme="1"/>
        <rFont val="Calibri"/>
        <family val="2"/>
        <charset val="186"/>
        <scheme val="minor"/>
      </rPr>
      <t>) santykį padauginant iš kainos lyginamojo svorio (</t>
    </r>
    <r>
      <rPr>
        <i/>
        <sz val="11"/>
        <color theme="1"/>
        <rFont val="Calibri"/>
        <family val="2"/>
        <charset val="186"/>
        <scheme val="minor"/>
      </rPr>
      <t>X</t>
    </r>
    <r>
      <rPr>
        <sz val="11"/>
        <color theme="1"/>
        <rFont val="Calibri"/>
        <family val="2"/>
        <charset val="186"/>
        <scheme val="minor"/>
      </rPr>
      <t>):</t>
    </r>
  </si>
  <si>
    <t xml:space="preserve">PASTABA: Užpildžius 1 lentelę, 2 ir 3 lentelėje automatiškai apskaičiuojamas kiekvieno tiekėjo pasiūlymui suteikiamų balų skaičius, kuris automatiškai perkeliamas į "Bendrą vertinimą". </t>
  </si>
  <si>
    <t>ĮRANGOS GARANTIJA</t>
  </si>
  <si>
    <t>1 lentelė.</t>
  </si>
  <si>
    <t>2018-01-...  v. 1</t>
  </si>
  <si>
    <t>5 lentelė.</t>
  </si>
  <si>
    <t xml:space="preserve">2018 m. </t>
  </si>
  <si>
    <t>Techninė specifikacija</t>
  </si>
  <si>
    <t>FUNKCINĖS LOVOS (ELEKTRINĖ, REANIMACINĖ) TECHNINĖ SPECIFIKACIJA</t>
  </si>
  <si>
    <t>1. Šioje dalyje pateikiama rekomendacinė/ pavyzdinė techninė specifikacija, kurią PO galimai nustatytų apibrėžiant pirkimo objektą. PO visais atvejai rengia pirkimo objekto techninę specifikaciją pagal jos poreikius.</t>
  </si>
  <si>
    <t>Funkcinės lovos (elektrinės, reanimacinės) techninė specifikacija</t>
  </si>
  <si>
    <t>Lovos sekcijos</t>
  </si>
  <si>
    <t>1.Nemažiau kaip 3 dalių (nugaros, sėdimoji, šlaunies)</t>
  </si>
  <si>
    <t>Elektra valdomos lovos padėtys</t>
  </si>
  <si>
    <t xml:space="preserve">1. Aukščio reguliavimas;
</t>
  </si>
  <si>
    <t>2. Nugaros atlošas, šlaunų sekcija;</t>
  </si>
  <si>
    <t>Lovos aukščio reguliavimas (ribos ne siauresnės už nurodytas)</t>
  </si>
  <si>
    <t>Lovos dalių funkciniai parametrai (reguliavimo ribos ne siauresnes už nurodytas)</t>
  </si>
  <si>
    <t xml:space="preserve">Būtina galimybė prailginti lovų kojūgalio pusę ne mažiau kaip 15 cm. </t>
  </si>
  <si>
    <t xml:space="preserve">2. Maksimalus šlaunų sekcijos pakėlimo kampas i ≥ 30°; </t>
  </si>
  <si>
    <t>3. Trendelenburgo/antiTrendelenburgo padėties keitimas ≥ 12°.</t>
  </si>
  <si>
    <t xml:space="preserve">Lovos važiuoklė 
</t>
  </si>
  <si>
    <t>3. Valdymo svirtys sumontuotos prie kojūgalyje esančių ratukų.</t>
  </si>
  <si>
    <t>Šoninės apsaugines atramos</t>
  </si>
  <si>
    <t xml:space="preserve">2. Su įmontuotais kampų indikatoriais </t>
  </si>
  <si>
    <t>Lovagaliai</t>
  </si>
  <si>
    <t>Uždaro arba pusiau uždaro tipo, užapvalintais kampais</t>
  </si>
  <si>
    <t xml:space="preserve">210-230 cm  x 90-110 cm </t>
  </si>
  <si>
    <t>Apsaugos visuose keturiuose lovos kampuose</t>
  </si>
  <si>
    <t>Būtina</t>
  </si>
  <si>
    <t>11.</t>
  </si>
  <si>
    <t>Vietos lovos priedų tvirtinimui (infuziniam stovui, pasikėlimo rankenai)</t>
  </si>
  <si>
    <t>Ne mažiau 2 vietų priedų tvirtinimui</t>
  </si>
  <si>
    <t>12.</t>
  </si>
  <si>
    <t>Čiužinys (atitinkantis siūlomos gulimo dalies išmatavimus)</t>
  </si>
  <si>
    <t>2.Čiužinio užvalkalas atsparus dezinfekcinėms medžiagoms</t>
  </si>
  <si>
    <t>13.</t>
  </si>
  <si>
    <t>14.</t>
  </si>
  <si>
    <t>Valdymo skydeliai</t>
  </si>
  <si>
    <t>15.</t>
  </si>
  <si>
    <t xml:space="preserve">Standartines lovos padėtys nustatomos vieno mygtuko paspaudimu </t>
  </si>
  <si>
    <t>2. Sėdimoji pozicija;</t>
  </si>
  <si>
    <t>3.Paciento gaivinimo arba reversinio Trendelenburgo pozicija</t>
  </si>
  <si>
    <t>16.</t>
  </si>
  <si>
    <t>Lovos maitinimo šaltinis</t>
  </si>
  <si>
    <t>17.</t>
  </si>
  <si>
    <t>Garantinio aptarnavimo laikotarpis</t>
  </si>
  <si>
    <t>24 mėnesiai</t>
  </si>
  <si>
    <t>18.</t>
  </si>
  <si>
    <t>Žymėjimas CE ženklu</t>
  </si>
  <si>
    <t>Būtinas (kartu su įranga pateikti CE sertifikatą)</t>
  </si>
  <si>
    <t>19.</t>
  </si>
  <si>
    <t>Kartu su įranga pateikiama dokumentacija</t>
  </si>
  <si>
    <t>2. Serviso dokumentacija lietuvių arba anglų kalba.</t>
  </si>
  <si>
    <t>Ne</t>
  </si>
  <si>
    <t>2. Su kojinio valdymo centrine stabdžių sistema;</t>
  </si>
  <si>
    <t>Taip</t>
  </si>
  <si>
    <t>Čiužinio storis</t>
  </si>
  <si>
    <t>Lovos apkrova</t>
  </si>
  <si>
    <t>1. Nuo 45 iki 75 cm;</t>
  </si>
  <si>
    <t>1. Maksimalus nugaros sekcijos pakėlimo kampas ≥ 60° ;</t>
  </si>
  <si>
    <t xml:space="preserve">1. Su ratais, kurių diametras ≥ 120 mm                          </t>
  </si>
  <si>
    <t>1. Storis ne mažiau 120 mm;</t>
  </si>
  <si>
    <t>Prižiūrinčiam asmeniui - kojūgalyje (su funkcijų užrakinimo galimybe);</t>
  </si>
  <si>
    <t>2. Su autoregresijos funkcija nugaros sekcijos pakėlimo metu (pailgėja čiužinio platforma)</t>
  </si>
  <si>
    <t xml:space="preserve"> 220 V± 10 %, 50 Hz elektros tinklas;</t>
  </si>
  <si>
    <t>1. Naudojimo instrukcija lietuvių kalba;</t>
  </si>
  <si>
    <t xml:space="preserve">Įrangos garantijos kriterijus skirtas pasirinkti ekonomiškai naudingiausią pasiūlymą pagal tiekėjo suteikiamą garantiją (jos terminą) įrangai. </t>
  </si>
  <si>
    <t>mėn. arba metai</t>
  </si>
  <si>
    <t>3.Trendelenburgo / antiTrendelenburgo padėtis</t>
  </si>
  <si>
    <t>2. Aukštis keičiamas ne mažiau kaip 2 teleskopinės kolonos</t>
  </si>
  <si>
    <t>3. Pragulų profilaktikai</t>
  </si>
  <si>
    <t>Papildomos elektra valdomos lovos padėtys</t>
  </si>
  <si>
    <t>Platesnės lovos aukščio reguliavimo kryptys</t>
  </si>
  <si>
    <t>Papildomi valdymo skydeliai</t>
  </si>
  <si>
    <t>2. Platesnės lovos aukščio reguliavimo kryptys</t>
  </si>
  <si>
    <t>Lovos prailginimas</t>
  </si>
  <si>
    <t>3.  Lovos prailginimas</t>
  </si>
  <si>
    <t>4. Čiužinio storis</t>
  </si>
  <si>
    <t>5. Lovos apkrova</t>
  </si>
  <si>
    <t>6. Papildomi valdymo skydeliai</t>
  </si>
  <si>
    <t>7. Įrangos garantija</t>
  </si>
  <si>
    <t xml:space="preserve">Kriterijui įvertinti tiekėjas turi pateikti techninius aprašymus, katalogus ir (ar) kitą dokumentaciją, išduotą gamintojo, ar kitus lygiaverčius dokumentus, kurie patvirtintų tiekėjo pasiūlytas reikšmes. </t>
  </si>
  <si>
    <t>ELEKTRA VALDOMOS LOVOS PADĖTYS</t>
  </si>
  <si>
    <t xml:space="preserve">1. Pusiau ”Fowler” 30° pozicija </t>
  </si>
  <si>
    <t>2. “Cardio” gulėjimo pozicija</t>
  </si>
  <si>
    <t>3. Fowler pozicija</t>
  </si>
  <si>
    <t>4. Lateralinio pavertimo funkcija</t>
  </si>
  <si>
    <r>
      <t xml:space="preserve">*Kriterijaus vertinimui naudojama </t>
    </r>
    <r>
      <rPr>
        <sz val="11"/>
        <color rgb="FFC00000"/>
        <rFont val="Calibri"/>
        <family val="2"/>
        <charset val="186"/>
        <scheme val="minor"/>
      </rPr>
      <t>7</t>
    </r>
    <r>
      <rPr>
        <sz val="11"/>
        <color theme="1" tint="0.14999847407452621"/>
        <rFont val="Calibri"/>
        <family val="2"/>
        <charset val="186"/>
        <scheme val="minor"/>
      </rPr>
      <t xml:space="preserve">-ta skyrelio "PD rengimas" formulė </t>
    </r>
    <r>
      <rPr>
        <i/>
        <sz val="10"/>
        <color theme="1" tint="0.14999847407452621"/>
        <rFont val="Calibri"/>
        <family val="2"/>
        <charset val="186"/>
        <scheme val="minor"/>
      </rPr>
      <t>(jei pirkimo dokumentuose keisis numeracija, pateikite teisingą nuorodą)</t>
    </r>
    <r>
      <rPr>
        <sz val="11"/>
        <color theme="1" tint="0.14999847407452621"/>
        <rFont val="Calibri"/>
        <family val="2"/>
        <charset val="186"/>
        <scheme val="minor"/>
      </rPr>
      <t>:</t>
    </r>
  </si>
  <si>
    <r>
      <t>Lovos prailginimas</t>
    </r>
    <r>
      <rPr>
        <sz val="10"/>
        <color theme="1"/>
        <rFont val="Calibri"/>
        <family val="2"/>
        <charset val="186"/>
        <scheme val="minor"/>
      </rPr>
      <t> </t>
    </r>
  </si>
  <si>
    <r>
      <t xml:space="preserve">1. Šoninis rėmas sudarytas iš dviejų atskirai nuleidžiamų/pakeliamų dalių </t>
    </r>
    <r>
      <rPr>
        <i/>
        <sz val="10"/>
        <rFont val="Calibri"/>
        <family val="2"/>
        <charset val="186"/>
        <scheme val="minor"/>
      </rPr>
      <t>(tokios konstrukcijos rėmai turi būti sumontuoti abiejuose lovos šonuose ir užtikrinti šoninę apsaugą per visą lovos ilgį)</t>
    </r>
  </si>
  <si>
    <t>1. Paciento apžiūros padėtis arba gulima (čiužinio platforma ištiesinama)</t>
  </si>
  <si>
    <r>
      <t>Perkančioji organizacija pasirenka kriterijus,</t>
    </r>
    <r>
      <rPr>
        <b/>
        <i/>
        <sz val="11"/>
        <color theme="1"/>
        <rFont val="Calibri"/>
        <family val="2"/>
        <charset val="186"/>
        <scheme val="minor"/>
      </rPr>
      <t xml:space="preserve"> 2 lentelėje</t>
    </r>
    <r>
      <rPr>
        <i/>
        <sz val="11"/>
        <color theme="1"/>
        <rFont val="Calibri"/>
        <family val="2"/>
        <charset val="186"/>
        <scheme val="minor"/>
      </rPr>
      <t xml:space="preserve"> nustatydama jiems lyginamuosius svorius (kiti kriterijai tampa neaktyvūs). Šių svorių ir kainos lyginamojo svorio (</t>
    </r>
    <r>
      <rPr>
        <b/>
        <i/>
        <sz val="11"/>
        <color theme="1"/>
        <rFont val="Calibri"/>
        <family val="2"/>
        <charset val="186"/>
        <scheme val="minor"/>
      </rPr>
      <t>3 lentelė</t>
    </r>
    <r>
      <rPr>
        <i/>
        <sz val="11"/>
        <color theme="1"/>
        <rFont val="Calibri"/>
        <family val="2"/>
        <charset val="186"/>
        <scheme val="minor"/>
      </rPr>
      <t>) suma lygi 100.</t>
    </r>
  </si>
  <si>
    <r>
      <t xml:space="preserve">PO </t>
    </r>
    <r>
      <rPr>
        <b/>
        <i/>
        <sz val="11"/>
        <color theme="1" tint="0.14999847407452621"/>
        <rFont val="Calibri"/>
        <family val="2"/>
        <charset val="186"/>
        <scheme val="minor"/>
      </rPr>
      <t>1 lentelėje</t>
    </r>
    <r>
      <rPr>
        <sz val="11"/>
        <color theme="1" tint="0.14999847407452621"/>
        <rFont val="Calibri"/>
        <family val="2"/>
        <charset val="186"/>
        <scheme val="minor"/>
      </rPr>
      <t xml:space="preserve"> surašo gautų pasiūlymų kainas.</t>
    </r>
  </si>
  <si>
    <t>Lovos aukščio reguliavimas</t>
  </si>
  <si>
    <t>Lovos aukštis keičiamas 2 teleskopinėmis kolonomis</t>
  </si>
  <si>
    <t xml:space="preserve">Lovos aukščio reguliavimo apatinė riba </t>
  </si>
  <si>
    <t>Elektra valdomų lovos padėčių skaičius</t>
  </si>
  <si>
    <t xml:space="preserve">Mobilus pultelis pacientui </t>
  </si>
  <si>
    <t>Šoniniuose rėmuose sumontuotas funkcijų valdymas</t>
  </si>
  <si>
    <t xml:space="preserve">Ne mažiau 120 kg </t>
  </si>
  <si>
    <t>Gabaritiniai matmenys, ilgis (nepanaudojus lovos prailginimo funkcijos) x plotis (įskaitant šoninius apsauginius rėmus)</t>
  </si>
  <si>
    <t xml:space="preserve">LOVOS AUKŠČIO REGULIAVIMAS </t>
  </si>
  <si>
    <t>LOVOS PRAILGINIMAS</t>
  </si>
  <si>
    <t xml:space="preserve"> ČIUŽINIO STORIS</t>
  </si>
  <si>
    <t>LOVOS APKROVA</t>
  </si>
  <si>
    <t>LOVOS VALDYMO SKYDELIAI</t>
  </si>
  <si>
    <t>Lovos valdymo skydeliai</t>
  </si>
  <si>
    <t xml:space="preserve">Vertinama tiekėjo pasiūlytos lovos aukščio regulavimas. </t>
  </si>
  <si>
    <t xml:space="preserve">Kriterijus naudotinas tais atvejais, kai lovos aukščio ribos yra labai svarbios paciento gydymo ir priežiūros procese. </t>
  </si>
  <si>
    <t>Kriterijus pasirenkamas priklausomai nuo planuojamo įsigyti čiužinio tipo.</t>
  </si>
  <si>
    <t>Kriterijus pasirenkamas priklausomai nuo to kokiame skyriuje bus naudojama lova.</t>
  </si>
  <si>
    <t xml:space="preserve">Kriterijus pasirenkamas, kai siekiama įsigyti funkcinę lovą, kuri palengvintų personalo darbą ir taupytų darbo laiką, skatintų pacientų savarankiškumą ir mobilumą, mažintų traumų skaičių tiek slaugytojų, tiek pacientų tarpe, padėtų išvengti pragulų atsiradimą, palengvinti pacientų būklę ir pagreitinti jų gydymo procesą.
</t>
  </si>
  <si>
    <t>PASIRINKTA</t>
  </si>
  <si>
    <t>ištrinkite Yi</t>
  </si>
  <si>
    <t>rules</t>
  </si>
  <si>
    <t>ar pasirinkta</t>
  </si>
  <si>
    <t>1. Papildomos elektra valdomos lovos padėtys</t>
  </si>
  <si>
    <t xml:space="preserve">Vertinama,  tiekėjo pasiūlytų elektra valdomų lovos padėčių skaičius. Tiekėjas siekdamas gauti balų pagal šį kriterijų, perkančiajai organizacijai turėtų pasiūlyti visas, kelias ar bent vieną iš šių funkcijų: </t>
  </si>
  <si>
    <r>
      <t xml:space="preserve">Tiekėjui pasiūliusiam daugiausiai funkcijų suteikiamas maksimalus balų skaičius, kitiems tiekėjams suteikiama proporcingai mažiau balų. Tiekėjui pasiūliusiam techninėje specifikacijoje nurodytą minimalų elektra valdomų lovos padėčių skaičių, suteikiama 0 balų.  Kriterijaus balai apskaičiuojami pagal </t>
    </r>
    <r>
      <rPr>
        <sz val="11"/>
        <color rgb="FFFF0000"/>
        <rFont val="Calibri"/>
        <family val="2"/>
        <charset val="186"/>
        <scheme val="minor"/>
      </rPr>
      <t xml:space="preserve">7 </t>
    </r>
    <r>
      <rPr>
        <sz val="11"/>
        <color theme="1" tint="0.14999847407452621"/>
        <rFont val="Calibri"/>
        <family val="2"/>
        <charset val="186"/>
        <scheme val="minor"/>
      </rPr>
      <t>formulę*.</t>
    </r>
  </si>
  <si>
    <t xml:space="preserve">PO pagal tiekėjų pateiktus dokumentus užpildo 1 lentelę </t>
  </si>
  <si>
    <t xml:space="preserve">PO pagal tiekėjų pateiktus dokumentus užpildo 1 lentelę. 1 lentelėje nurodomas skaičius vienetais, kiek  tiekėjas pagal vertinamą kriterijų pasiūlė funkcijų. </t>
  </si>
  <si>
    <t xml:space="preserve">Dalyje "Bendras vertinimas" PO surašo pasiūlymų kainas. Bendras pasiūlymų vertinimo rezultatas pateikiamas šioje dalyje. </t>
  </si>
  <si>
    <t>3. PO įvertinusi techninės specifikacijos parametrus nusistato tuos, dėl kurių bus rengiami kokybės kriterijai.</t>
  </si>
  <si>
    <t>Pasirinkimas dėl galimybės formuluoti kriterijų</t>
  </si>
  <si>
    <r>
      <t>PASTABA:</t>
    </r>
    <r>
      <rPr>
        <b/>
        <sz val="10"/>
        <color theme="1" tint="0.14999847407452621"/>
        <rFont val="Calibri"/>
        <family val="2"/>
        <charset val="186"/>
        <scheme val="minor"/>
      </rPr>
      <t xml:space="preserve"> </t>
    </r>
    <r>
      <rPr>
        <i/>
        <sz val="10"/>
        <color theme="1" tint="0.14999847407452621"/>
        <rFont val="Calibri"/>
        <family val="2"/>
        <charset val="186"/>
        <scheme val="minor"/>
      </rPr>
      <t>Kainos lyginamasis svoris nustatomas automatiškai, iš 100 atėmus kokybės kriterijų lyginamųjų svorių sumą, kuri apskaičiuota pagal PO pateiktą informaciją 2 lentelėje.</t>
    </r>
  </si>
  <si>
    <t>Kriterijus naudotinas tais atvejais, kai PO pageidauja turėti kuo daugiau funkcijų, kurios valdomos elektra .</t>
  </si>
  <si>
    <t>PO pagal tiekėjų pateiktus dokumentus užpildo 1 lentelę;</t>
  </si>
  <si>
    <t>Pasiūlytas čiužinio storis (mm)</t>
  </si>
  <si>
    <t>Pasiūlytas lovos apkrova (kg)</t>
  </si>
  <si>
    <t xml:space="preserve"> Vertinama,  tiekėjo pasiūlytų lovos valdymo skydelių skaičius. </t>
  </si>
  <si>
    <t>PASTABA: Šioje dalyje 1 lentelėje PO gali pakeisti "Tiekėjas 1" į konkretaus tiekėjo pavadinimą, kuris automatiškai persikels į visus puslapius. Atitinkamai gali įrašyti tiek tiekėjų, kiek pasiūlymų yra gavusi. Kituose puslapiuose šios informacijos keisti nebus galima.</t>
  </si>
  <si>
    <t>Dalyje "Bendras vertinimas" PO vertina gautus pasiūlymus.</t>
  </si>
  <si>
    <t>Pirkimo dokumentų rengimas</t>
  </si>
  <si>
    <t>Lovos prailginimas (cm)</t>
  </si>
  <si>
    <t>Dalyje "Bendras vertinimas PO vertina gautus pasiūlymus.</t>
  </si>
  <si>
    <t xml:space="preserve">Pasirinkimas: </t>
  </si>
  <si>
    <r>
      <rPr>
        <b/>
        <i/>
        <sz val="10"/>
        <color theme="1" tint="0.14999847407452621"/>
        <rFont val="Calibri"/>
        <family val="2"/>
        <charset val="186"/>
        <scheme val="minor"/>
      </rPr>
      <t>Pasirinkimas:</t>
    </r>
    <r>
      <rPr>
        <sz val="10"/>
        <color theme="1" tint="0.14999847407452621"/>
        <rFont val="Calibri"/>
        <family val="2"/>
        <charset val="186"/>
        <scheme val="minor"/>
      </rPr>
      <t xml:space="preserve">  Galima rinktis, kad elektra būtų valdomos tokios funkcijos kaip lovos aukščio kitimas, įvairių lovos pasvyrimo kampų (trendelenburgo\anti trendelenburgo, Fowler pozicijos, lateralinis pavertimas, dviguba autoregresija, “Cardio” gulėjimo pozicija ir pan.) keitimas.                                                                                 </t>
    </r>
  </si>
  <si>
    <r>
      <rPr>
        <b/>
        <i/>
        <sz val="10"/>
        <color theme="1" tint="0.14999847407452621"/>
        <rFont val="Calibri"/>
        <family val="2"/>
        <charset val="186"/>
        <scheme val="minor"/>
      </rPr>
      <t>Sutarties projekte ir atitinkamai sutartyje</t>
    </r>
    <r>
      <rPr>
        <sz val="10"/>
        <color theme="1" tint="0.14999847407452621"/>
        <rFont val="Calibri"/>
        <family val="2"/>
        <charset val="186"/>
        <scheme val="minor"/>
      </rPr>
      <t xml:space="preserve"> siūlome numatyti, kad:</t>
    </r>
  </si>
  <si>
    <r>
      <t>Nustačius, kad tiekėjas pristatė įrangą, kuri neatininka tiekėjo pasiūlyme nurodytų reikšmių, dėl kurių tiekėjui buvo suteikti balai, tiekėjas moka</t>
    </r>
    <r>
      <rPr>
        <i/>
        <sz val="10"/>
        <color rgb="FFFF0000"/>
        <rFont val="Calibri"/>
        <family val="2"/>
        <charset val="186"/>
        <scheme val="minor"/>
      </rPr>
      <t xml:space="preserve"> </t>
    </r>
    <r>
      <rPr>
        <i/>
        <sz val="10"/>
        <rFont val="Calibri"/>
        <family val="2"/>
        <charset val="186"/>
        <scheme val="minor"/>
      </rPr>
      <t>xx</t>
    </r>
    <r>
      <rPr>
        <sz val="10"/>
        <color theme="1" tint="0.14999847407452621"/>
        <rFont val="Calibri"/>
        <family val="2"/>
        <charset val="186"/>
        <scheme val="minor"/>
      </rPr>
      <t xml:space="preserve"> Eur (</t>
    </r>
    <r>
      <rPr>
        <i/>
        <sz val="10"/>
        <color theme="1" tint="0.14999847407452621"/>
        <rFont val="Calibri"/>
        <family val="2"/>
        <charset val="186"/>
        <scheme val="minor"/>
      </rPr>
      <t>PO turi nurodyti konkretų baudos dydį Eur</t>
    </r>
    <r>
      <rPr>
        <sz val="10"/>
        <color theme="1" tint="0.14999847407452621"/>
        <rFont val="Calibri"/>
        <family val="2"/>
        <charset val="186"/>
        <scheme val="minor"/>
      </rPr>
      <t>) dydžio baudą.</t>
    </r>
  </si>
  <si>
    <r>
      <rPr>
        <b/>
        <i/>
        <sz val="10"/>
        <color theme="1" tint="0.14999847407452621"/>
        <rFont val="Calibri"/>
        <family val="2"/>
        <charset val="186"/>
        <scheme val="minor"/>
      </rPr>
      <t>Pasirinkimas</t>
    </r>
    <r>
      <rPr>
        <b/>
        <sz val="10"/>
        <color theme="1" tint="0.14999847407452621"/>
        <rFont val="Calibri"/>
        <family val="2"/>
        <charset val="186"/>
        <scheme val="minor"/>
      </rPr>
      <t xml:space="preserve">:  </t>
    </r>
    <r>
      <rPr>
        <sz val="10"/>
        <color theme="1" tint="0.14999847407452621"/>
        <rFont val="Calibri"/>
        <family val="2"/>
        <charset val="186"/>
        <scheme val="minor"/>
      </rPr>
      <t xml:space="preserve">Lovos aukščio ribas apsprendžia perkamos lovos tipas, t.y. kokiam skyriui yra perkama lova. Pvz. jei lova perkama slaugos skyriui, kuriame guli pacientai, galintys patys išlipti iš lovos ir vaikščioti po ligoninės teritoriją, tada reikalinga lova galinti kuo žemiau nusileisti iki grindų, kad pacientams būtų kuo patogiau patiems iš jos išlipti. Jei perkama lova skirta intensyvios terapijos skyriui (ITS), toks aukščio reikalavimas jau nebebus aktualus, nes ITS skirtos lovos visų pirma turi būti patogios pacientą aptarnaujančiam personalui bei gydytojams, todėl tokiu atveju viršutinė lovos aukščio riba bus svarbesnė nei apatinė.   </t>
    </r>
  </si>
  <si>
    <r>
      <t xml:space="preserve">Nustačius, kad tiekėjas pristatė įrangą, kuri neatininka tiekėjo pasiūlyme nurodytų reikšmių, dėl kurių tiekėjui buvo suteikti balai, tiekėjas moka </t>
    </r>
    <r>
      <rPr>
        <sz val="10"/>
        <rFont val="Calibri"/>
        <family val="2"/>
        <charset val="186"/>
        <scheme val="minor"/>
      </rPr>
      <t>xx</t>
    </r>
    <r>
      <rPr>
        <sz val="10"/>
        <color theme="1" tint="0.14999847407452621"/>
        <rFont val="Calibri"/>
        <family val="2"/>
        <charset val="186"/>
        <scheme val="minor"/>
      </rPr>
      <t xml:space="preserve"> Eur (</t>
    </r>
    <r>
      <rPr>
        <i/>
        <sz val="10"/>
        <color theme="1" tint="0.14999847407452621"/>
        <rFont val="Calibri"/>
        <family val="2"/>
        <charset val="186"/>
        <scheme val="minor"/>
      </rPr>
      <t>PO turi nurodyti konkretų baudos dydį Eur</t>
    </r>
    <r>
      <rPr>
        <sz val="10"/>
        <color theme="1" tint="0.14999847407452621"/>
        <rFont val="Calibri"/>
        <family val="2"/>
        <charset val="186"/>
        <scheme val="minor"/>
      </rPr>
      <t>) dydžio baudą.</t>
    </r>
  </si>
  <si>
    <r>
      <rPr>
        <b/>
        <i/>
        <sz val="10"/>
        <color theme="1" tint="0.14999847407452621"/>
        <rFont val="Calibri"/>
        <family val="2"/>
        <charset val="186"/>
        <scheme val="minor"/>
      </rPr>
      <t xml:space="preserve">Pasirinkimas: </t>
    </r>
    <r>
      <rPr>
        <b/>
        <sz val="10"/>
        <color theme="1" tint="0.14999847407452621"/>
        <rFont val="Calibri"/>
        <family val="2"/>
        <charset val="186"/>
        <scheme val="minor"/>
      </rPr>
      <t xml:space="preserve"> </t>
    </r>
    <r>
      <rPr>
        <sz val="10"/>
        <color theme="1" tint="0.14999847407452621"/>
        <rFont val="Calibri"/>
        <family val="2"/>
        <charset val="186"/>
        <scheme val="minor"/>
      </rPr>
      <t>Į ligonines patenka įvairaus ūgio pacientai. Norint, kad jie patogiai galėtų gulėti lovoje ligoninei reikėtų turėti įvairių išmatavimų (ilgių) lovų. Tokiu atveju yra labai gerai, jei lova turi prailginimo f-ją. Ligoninei nereikia būti nusipirkus keletos išmatavimų lovų, nes viena lova užtikrina patogų gulėjimą net ir didžiausio ūgio pacientams.</t>
    </r>
  </si>
  <si>
    <r>
      <rPr>
        <b/>
        <i/>
        <sz val="10"/>
        <color theme="1" tint="0.14999847407452621"/>
        <rFont val="Calibri"/>
        <family val="2"/>
        <charset val="186"/>
        <scheme val="minor"/>
      </rPr>
      <t>Pasirinkimas:</t>
    </r>
    <r>
      <rPr>
        <sz val="10"/>
        <color theme="1" tint="0.14999847407452621"/>
        <rFont val="Calibri"/>
        <family val="2"/>
        <charset val="186"/>
        <scheme val="minor"/>
      </rPr>
      <t xml:space="preserve"> Jei perkamas porolono čiužinys pragulų profilaktikai, kai ant čiužinio gulės nedidelio svorio (maks 120-130 kg pacientas) rekomenduojama nurodyta, kad čiužinio storis turi būti ne mažesnis kaip 10 cm. Jei planuojama turėti sunkesnių pacientų, tada rekomenduojama rinktis storesnius ir labiau pritaikytus sunkesniems pacientams čiužinius, kurių storis 14 ar 16 cm.</t>
    </r>
  </si>
  <si>
    <r>
      <rPr>
        <b/>
        <i/>
        <sz val="10"/>
        <color theme="1" tint="0.14999847407452621"/>
        <rFont val="Calibri"/>
        <family val="2"/>
        <charset val="186"/>
        <scheme val="minor"/>
      </rPr>
      <t>Naudinga:</t>
    </r>
    <r>
      <rPr>
        <sz val="10"/>
        <color theme="1" tint="0.14999847407452621"/>
        <rFont val="Calibri"/>
        <family val="2"/>
        <charset val="186"/>
        <scheme val="minor"/>
      </rPr>
      <t xml:space="preserve"> Čiužinių būna įvairių: skirtų labai ilgam gulėjimui su pragulų prevencijos funkcija, pragulų gydymui priklausomai nuo pragulos laipsnio, neperšlampamų, turinių sidabro nano dalelių, kad nesiveistų bakterijos ir pan. Jei ligoninė guldys pacientą ant ne tokio pacientų tipui skirto čiužinio pacientui gali pradėti blogėti sveikata vien dėl netinkamo čiužinio. Pvz. paguldžius pacientą ant čiužinio kuris skirtas pragulų gydymui, bet ne profilaktikai pacientui garantuotai pradės vystytis pragulos. Tokiu atveju ne tik ligoninė, bet ir pacientas bei jo artimieji turės tiesioginių finansinių nuostolių, sąlygotų netinkamo čiužinio parinkimo.</t>
    </r>
  </si>
  <si>
    <r>
      <rPr>
        <b/>
        <i/>
        <sz val="10"/>
        <color theme="1" tint="0.14999847407452621"/>
        <rFont val="Calibri"/>
        <family val="2"/>
        <charset val="186"/>
        <scheme val="minor"/>
      </rPr>
      <t>Sutarties projekte ir atitinkamai sutartyje</t>
    </r>
    <r>
      <rPr>
        <i/>
        <sz val="10"/>
        <color theme="1" tint="0.14999847407452621"/>
        <rFont val="Calibri"/>
        <family val="2"/>
        <charset val="186"/>
        <scheme val="minor"/>
      </rPr>
      <t xml:space="preserve"> siūlome numatyti, kad:</t>
    </r>
  </si>
  <si>
    <r>
      <rPr>
        <b/>
        <i/>
        <sz val="10"/>
        <color theme="1" tint="0.14999847407452621"/>
        <rFont val="Calibri"/>
        <family val="2"/>
        <charset val="186"/>
        <scheme val="minor"/>
      </rPr>
      <t>Pasirinkimas:</t>
    </r>
    <r>
      <rPr>
        <b/>
        <sz val="10"/>
        <color theme="1" tint="0.14999847407452621"/>
        <rFont val="Calibri"/>
        <family val="2"/>
        <charset val="186"/>
        <scheme val="minor"/>
      </rPr>
      <t xml:space="preserve">  </t>
    </r>
    <r>
      <rPr>
        <sz val="10"/>
        <color theme="1" tint="0.14999847407452621"/>
        <rFont val="Calibri"/>
        <family val="2"/>
        <charset val="186"/>
        <scheme val="minor"/>
      </rPr>
      <t xml:space="preserve">Lovos apkrova labai susijusi su tuo kokiam skyriui yra reikalinga lova. Pvz. vaikų skyriuje maksimali lovos apkrova turėtų būti ne didesnė kaip 60 - 80 kg. Skyriui rekomenduojama turėti keletos maksimalaus svorio tipų lovų. Kadangi didžioji dalis pacientų sveria ne daugiau kaip 120 kg. tokiu atveju </t>
    </r>
    <r>
      <rPr>
        <b/>
        <sz val="10"/>
        <color theme="1" tint="0.14999847407452621"/>
        <rFont val="Calibri"/>
        <family val="2"/>
        <charset val="186"/>
        <scheme val="minor"/>
      </rPr>
      <t>s</t>
    </r>
    <r>
      <rPr>
        <sz val="10"/>
        <color theme="1" tint="0.14999847407452621"/>
        <rFont val="Calibri"/>
        <family val="2"/>
        <charset val="186"/>
        <scheme val="minor"/>
      </rPr>
      <t>kyriuje tikslinga turėti 60 – 70 % tokios apkrovos lovų.</t>
    </r>
  </si>
  <si>
    <r>
      <rPr>
        <b/>
        <i/>
        <sz val="10"/>
        <color theme="1" tint="0.14999847407452621"/>
        <rFont val="Calibri"/>
        <family val="2"/>
        <charset val="186"/>
        <scheme val="minor"/>
      </rPr>
      <t xml:space="preserve">Sutarties projekte ir atitinkamai sutartyje </t>
    </r>
    <r>
      <rPr>
        <sz val="10"/>
        <color theme="1" tint="0.14999847407452621"/>
        <rFont val="Calibri"/>
        <family val="2"/>
        <charset val="186"/>
        <scheme val="minor"/>
      </rPr>
      <t>siūlome numatyti, kad:</t>
    </r>
  </si>
  <si>
    <r>
      <rPr>
        <b/>
        <i/>
        <sz val="10"/>
        <color theme="1" tint="0.14999847407452621"/>
        <rFont val="Calibri"/>
        <family val="2"/>
        <charset val="186"/>
        <scheme val="minor"/>
      </rPr>
      <t>Pasirinkimas:</t>
    </r>
    <r>
      <rPr>
        <sz val="10"/>
        <color theme="1" tint="0.14999847407452621"/>
        <rFont val="Calibri"/>
        <family val="2"/>
        <charset val="186"/>
        <scheme val="minor"/>
      </rPr>
      <t xml:space="preserve"> Galimi valdymo skydelių ir pultelių variantai: slaugytojų valdymo pultas, paciento valdymo pultas, šoniniuose ranktūriuose integruotas valdymo pultas (viename ranktūryje arba abiejuose).</t>
    </r>
  </si>
  <si>
    <t>Pasiūlyta</t>
  </si>
  <si>
    <t>Nepasiūlyta</t>
  </si>
  <si>
    <t>PARAMETRAS</t>
  </si>
  <si>
    <t>PASTABA: Tuo atveju jei tiekėjas pasiūlė vieną ar abu lovos aukščio reguliavimo kriterijų, tai P= 1, jei nepasiūlė P= 0</t>
  </si>
  <si>
    <r>
      <rPr>
        <b/>
        <i/>
        <sz val="10"/>
        <color theme="1" tint="0.14999847407452621"/>
        <rFont val="Calibri"/>
        <family val="2"/>
        <charset val="186"/>
        <scheme val="minor"/>
      </rPr>
      <t>Naudinga:</t>
    </r>
    <r>
      <rPr>
        <sz val="10"/>
        <color theme="1" tint="0.14999847407452621"/>
        <rFont val="Calibri"/>
        <family val="2"/>
        <charset val="186"/>
        <scheme val="minor"/>
      </rPr>
      <t xml:space="preserve"> Galimybė dalį lovos funkcijų reguliuoti elektra yra naudinga, nes tai susiję su ligoninės patiriamomis tiesioginėmis ir netiesioginėmis išlaidomis, skirtomis paciento gydymui ir priežiūrai. Esant galimybei valdyti lovos funkcijas (pvz. nustatyti lovą taip, kad pacientas galėtų būti sėdimoje/gulimoje ar kt. padėtyje) nebėra būtinybės pacientą prižiūrinčiam personalui itin dažnai lankyti paciento ir rūpintis jo elementariausiais patogumais. Tokiu atveju ligoninės darbuotojai gali skirti daugiau laiko kitoms itin svarbioms savo profesinėms funkcijoms vykdyti.</t>
    </r>
  </si>
  <si>
    <t>Kriterijus pasirenkamas tada, kai gydymo įstaigai reikia turėti kintamo ilgio funkcines lovas.</t>
  </si>
  <si>
    <r>
      <t>Nustačius, kad tiekėjas pristatė įrangą, kuri neatininka tiekėjo pasiūlyme nurodytų reikšmių, dėl kurių tiekėjui buvo suteikti balai, tiekėjas moka xx Eur (</t>
    </r>
    <r>
      <rPr>
        <i/>
        <sz val="10"/>
        <color theme="1" tint="0.14999847407452621"/>
        <rFont val="Calibri"/>
        <family val="2"/>
        <charset val="186"/>
        <scheme val="minor"/>
      </rPr>
      <t>PO turi nurodyti konkretų baudos dydį Eur</t>
    </r>
    <r>
      <rPr>
        <sz val="10"/>
        <color theme="1" tint="0.14999847407452621"/>
        <rFont val="Calibri"/>
        <family val="2"/>
        <charset val="186"/>
        <scheme val="minor"/>
      </rPr>
      <t>) dydžio baudą.</t>
    </r>
  </si>
  <si>
    <t>Rekomenduojame nustatyti minimalų ir maksimalų įrangos garantijos laiką, pastarąjį nustatant pagal įrangos gyvavimo ciklą ar ilgiausią laikotarpį, kurio metu PO ketina įranga naudotis. Tiekėjui, nurodžiusiam ilgesnį nei maksimalus garantijos terminas, papildomi balai nebūtų skiriami.</t>
  </si>
  <si>
    <r>
      <t>Nustačius, kad tiekėjas nesilaikė pasiūlyme nurodyto įsipareigojimo suteikti garantiją xx mėn. (</t>
    </r>
    <r>
      <rPr>
        <sz val="10"/>
        <color rgb="FFFF0000"/>
        <rFont val="Calibri"/>
        <family val="2"/>
        <charset val="186"/>
        <scheme val="minor"/>
      </rPr>
      <t>metų</t>
    </r>
    <r>
      <rPr>
        <sz val="10"/>
        <color theme="1" tint="0.14999847407452621"/>
        <rFont val="Calibri"/>
        <family val="2"/>
        <charset val="186"/>
        <scheme val="minor"/>
      </rPr>
      <t>), tiekėjas moka xx Eur (</t>
    </r>
    <r>
      <rPr>
        <i/>
        <sz val="10"/>
        <color theme="1" tint="0.14999847407452621"/>
        <rFont val="Calibri"/>
        <family val="2"/>
        <charset val="186"/>
        <scheme val="minor"/>
      </rPr>
      <t>PO turi nurodyti konkretų baudos dydį Eur</t>
    </r>
    <r>
      <rPr>
        <sz val="10"/>
        <color theme="1" tint="0.14999847407452621"/>
        <rFont val="Calibri"/>
        <family val="2"/>
        <charset val="186"/>
        <scheme val="minor"/>
      </rPr>
      <t>) dydžio baudą.</t>
    </r>
  </si>
  <si>
    <t>1 subkriterijus- lovos aukštis keičiamas 2 teleskopinėmis kolonomis</t>
  </si>
  <si>
    <r>
      <t xml:space="preserve">2 subkriterijus - lovos aukščio reguliavimo apatinė riba mažesnė už </t>
    </r>
    <r>
      <rPr>
        <i/>
        <sz val="11"/>
        <color rgb="FFFF0000"/>
        <rFont val="Calibri"/>
        <family val="2"/>
        <charset val="186"/>
        <scheme val="minor"/>
      </rPr>
      <t>45 cm</t>
    </r>
  </si>
  <si>
    <r>
      <t xml:space="preserve">PO pasirinkusi vertinti šį kriterijų turi nuspręsti, kokius subkriterijus vertins: abu ar tik vieną iš jų, ir pažymėti savo pasirinkimą atitinkamame laukelyje </t>
    </r>
    <r>
      <rPr>
        <i/>
        <sz val="11"/>
        <color theme="1" tint="0.14999847407452621"/>
        <rFont val="Calibri"/>
        <family val="2"/>
        <charset val="186"/>
        <scheme val="minor"/>
      </rPr>
      <t>(pasirinkimo laukeliai pažymėti žalia spalva).</t>
    </r>
  </si>
  <si>
    <r>
      <rPr>
        <i/>
        <sz val="11"/>
        <color theme="1"/>
        <rFont val="Calibri"/>
        <family val="2"/>
        <charset val="186"/>
        <scheme val="minor"/>
      </rPr>
      <t xml:space="preserve">PASTABA: </t>
    </r>
    <r>
      <rPr>
        <b/>
        <i/>
        <sz val="11"/>
        <color theme="1"/>
        <rFont val="Calibri"/>
        <family val="2"/>
        <charset val="186"/>
        <scheme val="minor"/>
      </rPr>
      <t xml:space="preserve"> </t>
    </r>
    <r>
      <rPr>
        <i/>
        <sz val="11"/>
        <color rgb="FFC00000"/>
        <rFont val="Calibri"/>
        <family val="2"/>
        <charset val="186"/>
        <scheme val="minor"/>
      </rPr>
      <t xml:space="preserve"> Jei PO konkrečiu pirkimu pasirenka tik vieną subkriterijų, kuris tokiu atveju tampa savarankišku kriterijumi, kitas subkriterijus turi būti nevertinamas ir nežymimas varnele.</t>
    </r>
  </si>
  <si>
    <r>
      <rPr>
        <sz val="11"/>
        <color theme="1" tint="0.14999847407452621"/>
        <rFont val="Calibri"/>
        <family val="2"/>
        <charset val="186"/>
        <scheme val="minor"/>
      </rPr>
      <t xml:space="preserve">Kriterijaus balai apskaičiuojami pagal </t>
    </r>
    <r>
      <rPr>
        <sz val="11"/>
        <color rgb="FFFF0000"/>
        <rFont val="Calibri"/>
        <family val="2"/>
        <charset val="186"/>
        <scheme val="minor"/>
      </rPr>
      <t>4 ir 5</t>
    </r>
    <r>
      <rPr>
        <sz val="11"/>
        <color theme="1"/>
        <rFont val="Calibri"/>
        <family val="2"/>
        <charset val="186"/>
        <scheme val="minor"/>
      </rPr>
      <t xml:space="preserve"> </t>
    </r>
    <r>
      <rPr>
        <sz val="11"/>
        <color theme="1" tint="0.14999847407452621"/>
        <rFont val="Calibri"/>
        <family val="2"/>
        <charset val="186"/>
        <scheme val="minor"/>
      </rPr>
      <t xml:space="preserve">formules (ar </t>
    </r>
    <r>
      <rPr>
        <sz val="11"/>
        <color rgb="FFFF0000"/>
        <rFont val="Calibri"/>
        <family val="2"/>
        <charset val="186"/>
        <scheme val="minor"/>
      </rPr>
      <t>7</t>
    </r>
    <r>
      <rPr>
        <sz val="11"/>
        <color theme="1" tint="0.14999847407452621"/>
        <rFont val="Calibri"/>
        <family val="2"/>
        <charset val="186"/>
        <scheme val="minor"/>
      </rPr>
      <t xml:space="preserve"> formulę, jei vertinamas vienas subkriterijus, kuris tokiu atveju tampa savaranišku kriterijumi)*</t>
    </r>
  </si>
  <si>
    <r>
      <t xml:space="preserve">PO nustato subkriterijų lyginamuosius  svorius subkriterijų lentelėse. Juos galima nurodyti sveikais skaičiais, išreiškiančiais to subkriterijaus svarbą, pvz. 10 balų sistemoje 1 subkriterijaus svarba yra lygi 7, o 2 subkriterijaus - 3, tokiu atveju įrašius į subkriterijų lentelę tokias reikšmes, jos 1 lentelėje automatiškai  yra perskaičiuojami taip, kad subkriterijų lyginamųjų svorių suma būtų lygi </t>
    </r>
    <r>
      <rPr>
        <b/>
        <i/>
        <sz val="11"/>
        <color theme="1" tint="0.14999847407452621"/>
        <rFont val="Calibri"/>
        <family val="2"/>
        <charset val="186"/>
        <scheme val="minor"/>
      </rPr>
      <t>1</t>
    </r>
    <r>
      <rPr>
        <i/>
        <sz val="11"/>
        <color theme="1" tint="0.14999847407452621"/>
        <rFont val="Calibri"/>
        <family val="2"/>
        <charset val="186"/>
        <scheme val="minor"/>
      </rPr>
      <t xml:space="preserve">. Pasirinkus vertinti tik vieną subkriterijų, kuris tokiu atveju tampa savarankišku kriterijumi, formulėse automatiškai naudojamas 1.
</t>
    </r>
    <r>
      <rPr>
        <b/>
        <i/>
        <sz val="11"/>
        <color theme="1"/>
        <rFont val="Calibri"/>
        <family val="2"/>
        <charset val="186"/>
        <scheme val="minor"/>
      </rPr>
      <t/>
    </r>
  </si>
  <si>
    <t>1 Subkriterijus</t>
  </si>
  <si>
    <t>2 Subkriterijus</t>
  </si>
  <si>
    <t>PASTABA:  Pirkimo dokumentuose nurodykite 1 lentelės subkriterijų lyginamuosius svorius.</t>
  </si>
  <si>
    <r>
      <rPr>
        <sz val="11"/>
        <color theme="1" tint="0.14999847407452621"/>
        <rFont val="Calibri"/>
        <family val="2"/>
        <charset val="186"/>
        <scheme val="minor"/>
      </rPr>
      <t xml:space="preserve">Vertinamas tiekėjo siūloma lovos aukščio reguliavimo apatinė riba. Tiekėjui pasiūliusiam žemiausią lovos aukščio reguliavimo apatinę ribą suteikiamas maksimalus balų skaičius, kitiems tiekėjams suteikiama proporcingai mažiau balų. Tiekėjui pasiūliusiam techninėje specifikacijoje nurodytą minimalią lovos aukščio reguliavimo apatinę ribą </t>
    </r>
    <r>
      <rPr>
        <sz val="11"/>
        <color rgb="FFFF0000"/>
        <rFont val="Calibri"/>
        <family val="2"/>
        <charset val="186"/>
        <scheme val="minor"/>
      </rPr>
      <t>(45 cm.)</t>
    </r>
    <r>
      <rPr>
        <sz val="11"/>
        <color theme="1" tint="0.14999847407452621"/>
        <rFont val="Calibri"/>
        <family val="2"/>
        <charset val="186"/>
        <scheme val="minor"/>
      </rPr>
      <t xml:space="preserve">, suteikiama 0 balų.  </t>
    </r>
    <r>
      <rPr>
        <sz val="11"/>
        <color rgb="FFFF0000"/>
        <rFont val="Calibri"/>
        <family val="2"/>
        <charset val="186"/>
        <scheme val="minor"/>
      </rPr>
      <t>Kriterijaus balai apskaičiuojami pagal 5 formulę jei vertinami abu subkriterijai ar 7 formulę, jei vertinamas vienas subkriterijus, kuris tokiu atveju tampa savarankišku kriterijumi)*.</t>
    </r>
  </si>
  <si>
    <r>
      <t>Vertinamas tiekėjo siūlomų lovos aukštį keičiančių teleskopinių kolonų skaičius, t.y. jei tiekėjas pasiūlo lovą, kurios aukštis reguliuojamas 2 teleskopinėmis kolonomis, tiekėjui suteikiamas</t>
    </r>
    <r>
      <rPr>
        <sz val="11"/>
        <color rgb="FFFF0000"/>
        <rFont val="Calibri"/>
        <family val="2"/>
        <charset val="186"/>
        <scheme val="minor"/>
      </rPr>
      <t xml:space="preserve"> </t>
    </r>
    <r>
      <rPr>
        <sz val="11"/>
        <rFont val="Calibri"/>
        <family val="2"/>
        <charset val="186"/>
        <scheme val="minor"/>
      </rPr>
      <t>maksimalus balas.</t>
    </r>
    <r>
      <rPr>
        <sz val="11"/>
        <color theme="1" tint="0.14999847407452621"/>
        <rFont val="Calibri"/>
        <family val="2"/>
        <charset val="186"/>
        <scheme val="minor"/>
      </rPr>
      <t xml:space="preserve"> Tiekėjui pasiūliusiam techninėje specifikacijoje nurodytą minimalų (1 vnt.) lovos aukštį keičiančių teleskopinių kolonų skaičių, suteikiama 0 balų. </t>
    </r>
    <r>
      <rPr>
        <sz val="11"/>
        <color rgb="FFFF0000"/>
        <rFont val="Calibri"/>
        <family val="2"/>
        <charset val="186"/>
        <scheme val="minor"/>
      </rPr>
      <t xml:space="preserve">  Kriterijaus balai apskaičiuojami pagal 5 formulę jei vertinami abu subkriterijai ar 7 formulę, jei vertinamas vienas subkriterijus, kuris tokiu atveju tampa savarankišku kriterijumi)*.</t>
    </r>
  </si>
  <si>
    <r>
      <t xml:space="preserve">*Jei vertinami abu subkriterijai, kriterijaus vertinimui naudojama skyrelio "Pirkimo dokumentų rengimas"  4 ir 5 formulės </t>
    </r>
    <r>
      <rPr>
        <i/>
        <sz val="10"/>
        <color theme="1" tint="0.14999847407452621"/>
        <rFont val="Calibri"/>
        <family val="2"/>
        <charset val="186"/>
        <scheme val="minor"/>
      </rPr>
      <t xml:space="preserve">(jei pirkimo dokumentuose keisis numeracija ar kriterijus turės tik vieną parametrą, pateikite teisingą nuorodą). </t>
    </r>
    <r>
      <rPr>
        <sz val="11"/>
        <color theme="1" tint="0.14999847407452621"/>
        <rFont val="Calibri"/>
        <family val="2"/>
        <charset val="186"/>
        <scheme val="minor"/>
      </rPr>
      <t>:</t>
    </r>
  </si>
  <si>
    <t>PASTABA: Tuo atveju, jei PO pasirenka vertinti vieną subkriterijų, kuris tokiu atveju tampa savarankišku kriterijumi, vertinimui vietoj 4 ir 5 naudojama 7 formulė:</t>
  </si>
  <si>
    <t xml:space="preserve">PO pagal tiekėjų pateiktus dokumentus užpildo 1 lentelę. </t>
  </si>
  <si>
    <t>1 lentelė</t>
  </si>
  <si>
    <t>2 lentelė. Pasiūlymų reikšmės</t>
  </si>
  <si>
    <t>3 lentelė. Balai</t>
  </si>
  <si>
    <t>4 lentelė. Vertinimas</t>
  </si>
  <si>
    <t xml:space="preserve">PASTABA: Užpildžius 2 lentelę, 3 ir 4 lentelėje automatiškai apskaičiuojamas kiekvieno tiekėjo pasiūlymui suteikiamų balų skaičius, kuris automatiškai perkeliamas į "Bendrą vertinimą". </t>
  </si>
  <si>
    <t>PO 1 lentelėje įrašo pirkimo dokumentuose nustatytą minimalią lovos aukščio reguliavimo apatinę ribą.</t>
  </si>
  <si>
    <t xml:space="preserve">PO pagal tiekėjų pateiktus dokumentus užpildo 2 lentelę. </t>
  </si>
  <si>
    <t>SUBKRITERIJUS</t>
  </si>
  <si>
    <r>
      <t xml:space="preserve">Vertinama,  tiekėjo pasiūlytos lovos prailginimo ilgis.  Tiekėjas pasiūlęs ilgiausią (cm.) lovos prailginimą gauna maksimalų balų skaičių, kiti tiekėjai gauna proporcingai mažiau balų. Tiekėjui pasiūliusiam techninėje specifikacijoje nurodytą minimalią lovos prailginimo reikšmę, suteikiama 0 balų.  Kriterijaus balai apskaičiuojami pagal </t>
    </r>
    <r>
      <rPr>
        <sz val="11"/>
        <color rgb="FFC00000"/>
        <rFont val="Calibri"/>
        <family val="2"/>
        <charset val="186"/>
        <scheme val="minor"/>
      </rPr>
      <t>7</t>
    </r>
    <r>
      <rPr>
        <sz val="11"/>
        <color theme="1" tint="0.14999847407452621"/>
        <rFont val="Calibri"/>
        <family val="2"/>
        <charset val="186"/>
        <scheme val="minor"/>
      </rPr>
      <t xml:space="preserve"> formulę*.</t>
    </r>
  </si>
  <si>
    <r>
      <t xml:space="preserve">*Kriterijaus vertinimui naudojama </t>
    </r>
    <r>
      <rPr>
        <sz val="11"/>
        <color rgb="FFC00000"/>
        <rFont val="Calibri"/>
        <family val="2"/>
        <charset val="186"/>
        <scheme val="minor"/>
      </rPr>
      <t>7</t>
    </r>
    <r>
      <rPr>
        <sz val="11"/>
        <color theme="1" tint="0.14999847407452621"/>
        <rFont val="Calibri"/>
        <family val="2"/>
        <charset val="186"/>
        <scheme val="minor"/>
      </rPr>
      <t xml:space="preserve">-ta skyrelio "Pirkimo dokumentų rengimas" formulė </t>
    </r>
    <r>
      <rPr>
        <i/>
        <sz val="10"/>
        <color theme="1" tint="0.14999847407452621"/>
        <rFont val="Calibri"/>
        <family val="2"/>
        <charset val="186"/>
        <scheme val="minor"/>
      </rPr>
      <t>(jei pirkimo dokumentuose keisis numeracija, pateikite teisingą nuorodą)</t>
    </r>
    <r>
      <rPr>
        <sz val="11"/>
        <color theme="1" tint="0.14999847407452621"/>
        <rFont val="Calibri"/>
        <family val="2"/>
        <charset val="186"/>
        <scheme val="minor"/>
      </rPr>
      <t>:</t>
    </r>
  </si>
  <si>
    <r>
      <t xml:space="preserve">Vertinama,  tiekėjo pasiūlyto čiužinio storis (mm).  Tiekėjas pasiūlęs storiausią čiužinį gauną maksimalų balų skaičių, kiti tiekėjai gauna proporcingai mažiau balų. Tiekėjui pasiūliusiam techninėje specifikacijoje nurodytą minimalią čiužinio storio reikšmę, suteikiama 0 balų.  Kriterijaus balai apskaičiuojami pagal </t>
    </r>
    <r>
      <rPr>
        <sz val="11"/>
        <color rgb="FFC00000"/>
        <rFont val="Calibri"/>
        <family val="2"/>
        <charset val="186"/>
        <scheme val="minor"/>
      </rPr>
      <t>7</t>
    </r>
    <r>
      <rPr>
        <sz val="11"/>
        <color theme="1" tint="0.14999847407452621"/>
        <rFont val="Calibri"/>
        <family val="2"/>
        <charset val="186"/>
        <scheme val="minor"/>
      </rPr>
      <t xml:space="preserve"> formulę*.</t>
    </r>
  </si>
  <si>
    <r>
      <t xml:space="preserve">Vertinama,  tiekėjo pasiūlyta lovos apkrova (kg).  Tiekėjas pasiūlęs didžiausią lovos apkrovą gauną maksimalų balų skaičių, kiti tiekėjai gauna proporcingai mažiau balų. Tiekėjui pasiūliusiam techninėje specifikacijoje nurodytą minimalią lovos apkrovos reikšmę, suteikiama 0 balų.  Kriterijaus balai apskaičiuojami pagal </t>
    </r>
    <r>
      <rPr>
        <sz val="11"/>
        <color rgb="FFC00000"/>
        <rFont val="Calibri"/>
        <family val="2"/>
        <charset val="186"/>
        <scheme val="minor"/>
      </rPr>
      <t>7</t>
    </r>
    <r>
      <rPr>
        <sz val="11"/>
        <color theme="1" tint="0.14999847407452621"/>
        <rFont val="Calibri"/>
        <family val="2"/>
        <charset val="186"/>
        <scheme val="minor"/>
      </rPr>
      <t xml:space="preserve"> formulę*.</t>
    </r>
  </si>
  <si>
    <r>
      <rPr>
        <i/>
        <sz val="11"/>
        <color theme="1"/>
        <rFont val="Calibri"/>
        <family val="2"/>
        <charset val="186"/>
        <scheme val="minor"/>
      </rPr>
      <t xml:space="preserve">PASTABA: </t>
    </r>
    <r>
      <rPr>
        <b/>
        <i/>
        <sz val="11"/>
        <color theme="1"/>
        <rFont val="Calibri"/>
        <family val="2"/>
        <charset val="186"/>
        <scheme val="minor"/>
      </rPr>
      <t xml:space="preserve"> </t>
    </r>
    <r>
      <rPr>
        <b/>
        <i/>
        <sz val="11"/>
        <color rgb="FFFF0000"/>
        <rFont val="Calibri"/>
        <family val="2"/>
        <charset val="186"/>
        <scheme val="minor"/>
      </rPr>
      <t>Jei PO konkrečiu pirkimu pasirenka tik vieną subkriterijų, kuris tokiu atveju tampa savarankišku kriterijumi, kitas subkriterijus turi būti nevertinamas ir nežymimas varnele.</t>
    </r>
  </si>
  <si>
    <t xml:space="preserve">1 subkriterijus - lovos mobilus pultelis pacientui </t>
  </si>
  <si>
    <t>2 subkriterijus - lovos šoniniuose rėmuose sumontuotas funkcijų valdymas</t>
  </si>
  <si>
    <t>Vertinamas tiekėjo pasiūlytas mobilus pultelis valdyti lovą pacientui.  Tiekėjui pasiūlysiam pacientui skirtą mobilų pultelį lovos valdymui skriamas balas. Tiekėjas, kuris tokio pultelio nepasiūlo - gauna 0 balų.</t>
  </si>
  <si>
    <t>Vertinamas tiekėjo pasiūlytas lovos šoniniuose rėmuose sumontuotas funkcijų valdymas.   Tiekėjui pasiūlysiam lovos šoniniuose rėmuose sumontuotą funkcijų valdymas skriamas balas. Tiekėjas, kuris tokios funkcijos nepasiūlo - gauna 0 balų.</t>
  </si>
  <si>
    <t>Jei vertinami abu subkriterijai, kriterijaus balai apskaičiuojami pagal 4 formulę*. Jei vertinamas vienas subkriterijus, kuris tokiu atveju tampa savarankišku kriterijumi - formulės netaikomos.</t>
  </si>
  <si>
    <r>
      <t xml:space="preserve">*Kriterijaus vertinimui naudojama skyrelio "Pirkimo dokumentų rengimas"  4 formulė </t>
    </r>
    <r>
      <rPr>
        <i/>
        <sz val="10"/>
        <color theme="1" tint="0.14999847407452621"/>
        <rFont val="Calibri"/>
        <family val="2"/>
        <charset val="186"/>
        <scheme val="minor"/>
      </rPr>
      <t>(jei pirkimo dokumentuose keisis numeracija, pateikite teisingą nuorodą)</t>
    </r>
    <r>
      <rPr>
        <sz val="11"/>
        <color theme="1" tint="0.14999847407452621"/>
        <rFont val="Calibri"/>
        <family val="2"/>
        <charset val="186"/>
        <scheme val="minor"/>
      </rPr>
      <t>:</t>
    </r>
  </si>
  <si>
    <t>PASTABA: Tuo atveju jei tiekėjas pasiūlė mobilų pultelį pacientui ar papildomą funkciją, tai P= 1, jei nepasiūlė P= 0.</t>
  </si>
  <si>
    <r>
      <t xml:space="preserve">Vertinama tiekėjo suteikiama įrangos garantija </t>
    </r>
    <r>
      <rPr>
        <i/>
        <sz val="11"/>
        <color rgb="FFFF0000"/>
        <rFont val="Calibri"/>
        <family val="2"/>
        <charset val="186"/>
        <scheme val="minor"/>
      </rPr>
      <t>mėnesiais (metais, jei PO pasirenka vertinti metais)</t>
    </r>
    <r>
      <rPr>
        <sz val="11"/>
        <rFont val="Calibri"/>
        <family val="2"/>
        <charset val="186"/>
        <scheme val="minor"/>
      </rPr>
      <t xml:space="preserve">. Tiekėjui pasiūliusiam ilgiausią </t>
    </r>
    <r>
      <rPr>
        <i/>
        <sz val="11"/>
        <color rgb="FFFF0000"/>
        <rFont val="Calibri"/>
        <family val="2"/>
        <charset val="186"/>
        <scheme val="minor"/>
      </rPr>
      <t>mėnesiais (metais, jei PO pasirenka vertinti metais)</t>
    </r>
    <r>
      <rPr>
        <sz val="11"/>
        <color rgb="FFFF0000"/>
        <rFont val="Calibri"/>
        <family val="2"/>
        <charset val="186"/>
        <scheme val="minor"/>
      </rPr>
      <t xml:space="preserve"> </t>
    </r>
    <r>
      <rPr>
        <sz val="11"/>
        <rFont val="Calibri"/>
        <family val="2"/>
        <charset val="186"/>
        <scheme val="minor"/>
      </rPr>
      <t xml:space="preserve">terminą jam suteikiamas maksimalus balų skaičius. Kitiems tiekėjams suteikiama proporcingai mažiau balų. Tiekėjui pasiūliusiam techninėje specifikacijoje nurodytą privalomą garantijos terminą suteikiama 0 balų. </t>
    </r>
    <r>
      <rPr>
        <sz val="11"/>
        <color rgb="FFFF0000"/>
        <rFont val="Calibri"/>
        <family val="2"/>
        <charset val="186"/>
        <scheme val="minor"/>
      </rPr>
      <t xml:space="preserve">Maksimalus siūlomos garantijos terminas yra </t>
    </r>
    <r>
      <rPr>
        <i/>
        <sz val="11"/>
        <color rgb="FFFF0000"/>
        <rFont val="Calibri"/>
        <family val="2"/>
        <charset val="186"/>
        <scheme val="minor"/>
      </rPr>
      <t>xx mėnesių (metų, jei PO pasirenka vertinti metais)</t>
    </r>
    <r>
      <rPr>
        <sz val="11"/>
        <color rgb="FFFF0000"/>
        <rFont val="Calibri"/>
        <family val="2"/>
        <charset val="186"/>
        <scheme val="minor"/>
      </rPr>
      <t>.</t>
    </r>
    <r>
      <rPr>
        <i/>
        <sz val="11"/>
        <color rgb="FFFF0000"/>
        <rFont val="Calibri"/>
        <family val="2"/>
        <charset val="186"/>
        <scheme val="minor"/>
      </rPr>
      <t xml:space="preserve"> </t>
    </r>
    <r>
      <rPr>
        <sz val="11"/>
        <color rgb="FFFF0000"/>
        <rFont val="Calibri"/>
        <family val="2"/>
        <charset val="186"/>
        <scheme val="minor"/>
      </rPr>
      <t>Tiekėjui pasiūliusiam ilgesnį nei PO nustatytas maksimalus garantijos terminas, vertinimas atliekamas ir balų skaičius suteikiamas pagal PO nustatytą maksimalų garantijos terminą</t>
    </r>
    <r>
      <rPr>
        <sz val="11"/>
        <rFont val="Calibri"/>
        <family val="2"/>
        <charset val="186"/>
        <scheme val="minor"/>
      </rPr>
      <t xml:space="preserve"> </t>
    </r>
    <r>
      <rPr>
        <i/>
        <sz val="11"/>
        <rFont val="Calibri"/>
        <family val="2"/>
        <charset val="186"/>
        <scheme val="minor"/>
      </rPr>
      <t>(ši dalis paliekama tuo atveju jei PO nustato maksimalų garantijos terminą).</t>
    </r>
    <r>
      <rPr>
        <sz val="11"/>
        <rFont val="Calibri"/>
        <family val="2"/>
        <charset val="186"/>
        <scheme val="minor"/>
      </rPr>
      <t xml:space="preserve"> Kriterijaus balai apskaičiuojami pagal </t>
    </r>
    <r>
      <rPr>
        <i/>
        <sz val="11"/>
        <color rgb="FFFF0000"/>
        <rFont val="Calibri"/>
        <family val="2"/>
        <charset val="186"/>
        <scheme val="minor"/>
      </rPr>
      <t xml:space="preserve"> 7  </t>
    </r>
    <r>
      <rPr>
        <sz val="11"/>
        <rFont val="Calibri"/>
        <family val="2"/>
        <charset val="186"/>
        <scheme val="minor"/>
      </rPr>
      <t>formulę*.</t>
    </r>
  </si>
  <si>
    <r>
      <t xml:space="preserve">*Kriterijaus vertinimui naudojama </t>
    </r>
    <r>
      <rPr>
        <sz val="11"/>
        <color rgb="FFFF0000"/>
        <rFont val="Calibri"/>
        <family val="2"/>
        <charset val="186"/>
        <scheme val="minor"/>
      </rPr>
      <t>7-</t>
    </r>
    <r>
      <rPr>
        <sz val="11"/>
        <color theme="1"/>
        <rFont val="Calibri"/>
        <family val="2"/>
        <charset val="186"/>
        <scheme val="minor"/>
      </rPr>
      <t xml:space="preserve">ta skyrelio "PD rengimas" formulė </t>
    </r>
    <r>
      <rPr>
        <i/>
        <sz val="10"/>
        <color theme="1"/>
        <rFont val="Calibri"/>
        <family val="2"/>
        <charset val="186"/>
        <scheme val="minor"/>
      </rPr>
      <t>(jei pirkimo dokumentuose keisis numeracija, pateikite teisingą nuorodą)</t>
    </r>
    <r>
      <rPr>
        <sz val="11"/>
        <color theme="1"/>
        <rFont val="Calibri"/>
        <family val="2"/>
        <charset val="186"/>
        <scheme val="minor"/>
      </rPr>
      <t>:</t>
    </r>
  </si>
  <si>
    <t xml:space="preserve">PO 2 lentelėje surašo tiekėjų pateiktas reikšmes mėnesiais (ar metais). </t>
  </si>
  <si>
    <r>
      <t>PO 1 lentelėje įrašo pirkimo dokumentų techninėje specifikacijoje nustatytą minimalų garantijos terminą.</t>
    </r>
    <r>
      <rPr>
        <i/>
        <sz val="11"/>
        <color rgb="FFFF0000"/>
        <rFont val="Calibri"/>
        <family val="2"/>
        <charset val="186"/>
        <scheme val="minor"/>
      </rPr>
      <t xml:space="preserve"> </t>
    </r>
  </si>
  <si>
    <t xml:space="preserve">PO 1 lentelėje įrašo pirkimo dokumentuose nustatytą maksimalų garantijos terminą, jei ji kriterijaus aprašyme tokį nustatė. </t>
  </si>
  <si>
    <t xml:space="preserve">3 lentelė. Vertinimas </t>
  </si>
  <si>
    <t xml:space="preserve">PASTABA: Užpildžius 2 lentelę, 3 lentelėje automatiškai apskaičiuojamas kiekvieno tiekėjo pasiūlymui suteikiamų balų skaičius, kuris automatiškai perkeliamas į "Bendrą vertinimą". </t>
  </si>
  <si>
    <t>Subkriterijaus balai</t>
  </si>
  <si>
    <t>Subkriterijaus lyginamasis svoris</t>
  </si>
  <si>
    <t xml:space="preserve">Šiuo dokumentu siekiama PO parodyti, kaip turint konkretaus pirkimo objekto (šiuo atveju įrangos) techninę specifikaciją, galima sukurti ir nustatyti kokybės  kriterijus, siekiant išsirinkti ekonomiškai naudingiausią pasiūlymą taikant kainos ir kokybės vertinimo kriterijų, kaip tai nurodo VPĮ 55 str. 1 d. 1 p. </t>
  </si>
  <si>
    <r>
      <t>Dokumente, pagal pasirinktą techninę specifikaciją, pateikiami pavyzdiniai kokybės kriterijai ir galima tokių kriterijų įvertinimo tvarka, kai pirkimo objektas yra:</t>
    </r>
    <r>
      <rPr>
        <b/>
        <i/>
        <sz val="11"/>
        <color theme="1" tint="0.14999847407452621"/>
        <rFont val="Calibri"/>
        <family val="2"/>
        <charset val="186"/>
        <scheme val="minor"/>
      </rPr>
      <t xml:space="preserve"> </t>
    </r>
    <r>
      <rPr>
        <b/>
        <i/>
        <sz val="12"/>
        <color theme="1" tint="0.14999847407452621"/>
        <rFont val="Calibri"/>
        <family val="2"/>
        <charset val="186"/>
        <scheme val="minor"/>
      </rPr>
      <t>Funkcinė lova (elektrinė, reanimacinė)</t>
    </r>
  </si>
  <si>
    <t>Dokumente pateiktas kriterijų sąrašas nėra baigtinis. PO gali nusistatyti kitus nei dokumente pateikiamus pavyzdinius kokybės kriterijus, jų vertinimo tvarką. Primintina, kad PO sprendimas pasirinkti konkrečius kokybės kriterijus priklauso nuo pirkimo specifikos, pirkimo objekto ir kokio rezultato PO siekia, todėl vadovaujantis VPĮ PO turi nustatyti tokius kokybės kriterijus, kurie labiausiai atitiktų jos poreikius. PO turi įvertinti, ar pasirinkti kokybės kriterijai atspindi potencialią ekonominę naudą, ar perkamo objekto naudojimo efektyvumą, ar bus pasiekti konkretūs pirkimo tikslai. Tokius sprendimus ji turi motyvuoti iki pirkimo pradžios juos pagrindžiančiuose dokumentuose, pvz., pirkimo paraiškoje, komisijos protokole ar kituose dokumentuose.</t>
  </si>
  <si>
    <t xml:space="preserve">Dokumente pateikiamos pavyzdinės kriterijų reikšmės ir apibūdinimai. PO, rengdama pirkimo dokumentus, pasirinkusi reikiamus kriterijus, turi apgalvoti kriterijų reikšmes ir nustatyti jas pagal konkretaus pirkimo specifiką. </t>
  </si>
  <si>
    <r>
      <t xml:space="preserve">Dokumente naudojami kriterijaus/subkriterijaus balų </t>
    </r>
    <r>
      <rPr>
        <b/>
        <i/>
        <sz val="11"/>
        <color theme="1" tint="0.14999847407452621"/>
        <rFont val="Calibri"/>
        <family val="2"/>
        <charset val="186"/>
        <scheme val="minor"/>
      </rPr>
      <t>kiekybinis</t>
    </r>
    <r>
      <rPr>
        <sz val="11"/>
        <color theme="1" tint="0.14999847407452621"/>
        <rFont val="Calibri"/>
        <family val="2"/>
        <charset val="186"/>
        <scheme val="minor"/>
      </rPr>
      <t xml:space="preserve"> apskaičiavimo būdas, </t>
    </r>
    <r>
      <rPr>
        <b/>
        <i/>
        <sz val="11"/>
        <color theme="1" tint="0.14999847407452621"/>
        <rFont val="Calibri"/>
        <family val="2"/>
        <charset val="186"/>
        <scheme val="minor"/>
      </rPr>
      <t>kai</t>
    </r>
    <r>
      <rPr>
        <sz val="11"/>
        <color theme="1" tint="0.14999847407452621"/>
        <rFont val="Calibri"/>
        <family val="2"/>
        <charset val="186"/>
        <scheme val="minor"/>
      </rPr>
      <t>:</t>
    </r>
  </si>
  <si>
    <t xml:space="preserve">a) pasiūlyme nurodytos reikšmės įrašomos tiesiai į nurodytas formules; </t>
  </si>
  <si>
    <t>b) pagal pasiūlyme nurodytas reikšmes suteikiami atitinkami balai, kurie įrašomi į nurodytas formules.</t>
  </si>
  <si>
    <r>
      <t xml:space="preserve">Dokumente nėra naudojamas </t>
    </r>
    <r>
      <rPr>
        <b/>
        <i/>
        <sz val="11"/>
        <color theme="1" tint="0.14999847407452621"/>
        <rFont val="Calibri"/>
        <family val="2"/>
        <charset val="186"/>
        <scheme val="minor"/>
      </rPr>
      <t>kokybinis (ekspertinis)</t>
    </r>
    <r>
      <rPr>
        <sz val="11"/>
        <color theme="1" tint="0.14999847407452621"/>
        <rFont val="Calibri"/>
        <family val="2"/>
        <charset val="186"/>
        <scheme val="minor"/>
      </rPr>
      <t xml:space="preserve"> vertinimas, kai balus nurodo ir skiria PO pasirinkti ekspertai.</t>
    </r>
  </si>
  <si>
    <t>Šią skaičiuoklę sudaro:</t>
  </si>
  <si>
    <t xml:space="preserve">Dalis skirta pirkimo dokumentų rengimui ir kriterijų  svorių nustatymui. Šioje dalyje PO ras pavyzdinę pirkimo dokumentų formą kainos ir kokybės kriterijams nustatyti. </t>
  </si>
  <si>
    <t xml:space="preserve">Tai rekomendacinė/pavyzdinė techninė specifikacija, kurią PO galimai nustatytų apibrėžiant pirkimo objektą. Joje yra pasirenkama, kurie pirkimo objekto parametrai yra būtini ir vertintini kaip minimalūs PO poreikiai. Taip pat pasirenkami parametrai ir jų reikšmės dėl kurių tiekėjams gali būti suteikiami balai ir taip išrenkamas ekonomiškai naudingiausias pasiūlymas.  </t>
  </si>
  <si>
    <t>Dalis skirta kriterijų, kurie bus naudojami pirkime, pasirinkimui ir jų lyginamųjų svorių nustatymui. Kartu šioje dalyje pateikiamas bendro pobūdžio kriterijų aprašymas, rekomendacinė informacija dėl atskirų kriterijų pasirinkimo tinkamumo pagal PO poreikius.</t>
  </si>
  <si>
    <t>Dalis, kurią sudaro atskirų kriterijų puslapiai, skirta kiekvienam kriterijui apibūdinti bei kriterijaus vertinimui atlikti.</t>
  </si>
  <si>
    <t xml:space="preserve">Puslapyje "Techninė specifikacija" yra pateikiama pavyzdinė perkamo objekto techninė specifikacija, kurią PO galimai pasirinktų naudoti pirkimo dokumentuose kaip būtiną techninę specifikaciją. Toliau įvardinami veiksmai, kuriuos PO turėtų atlikti pasirinkdama galimus kokybės kriterijus, t.y. techninės specifikacijos lentėje PO turi įsivertinti, kurie parametrai yra būtini ir minimalūs, o dėl, kurių galėtų būti formuoluojami kokybės kriterijai už kuriuos PO skirtų balus. </t>
  </si>
  <si>
    <t xml:space="preserve">Pasirinkusi kriterijaus parametrus, PO, esant poreikiui, patikslina kriterijaus ir jo subkriterijų aprašymus. </t>
  </si>
  <si>
    <t xml:space="preserve">Naudojant puslapyje "Pirkimo dokumentų rengimas" pateiktą formą parengiami pirkimo dokumentai, kuriuose pateikiama aiški ir išsami informacija tiekėjams apie pasiūlymų vertinimą: kriterijus ir jų vertinimo tvarką. Kriterijų ir jų subkriterijųaprašymus PO perkelia į pirkimo dokumentų formą iš konkretaus pasirinkto kriterijaus puslapio. </t>
  </si>
  <si>
    <t>Puslapyje "Kriterijų sąrašas" pasirenkami konkrečiam pirkimui svarbūs kriterijai (nereikėtų rinktis visų kriterijų). Rekomenduojama be kainos kriterijaus pasirinkti 3-4 kokybės kriterijus.</t>
  </si>
  <si>
    <t>Puslapyje "Kriterijų sąrašas" prie pasirinktų kriterijų surašomi jų lyginamieji svoriai (Y), kurių suma kartu su kainos kriterijaus lyginamuoju svoriu turi būti lygi 100 (kainos lyginamasis svoris nustatomas automatiškai).</t>
  </si>
  <si>
    <t>Konkretaus kriterijaus puslapyje pasirenkami taikytini šio kriterijaus subkriterijai, jei tokie yra, arba vietoj jų įrašomi kitokie subkriterijai, ir nurodomi jų lyginamieji svoriai (L), kurių suma turi būti lygi 1. Skaičiuoklėje sudaryta galimybė PO surašyti lyginamuosius parametrų svorius sveikais skaičiais, kurie yra perskaičiuojami taip, kad parametrų lyginamųjų svorių suma būtų lygi 1 (atskirai pateikiama perskaičiuotų lyginamųjų svorių lentelė, būtent joje nurodytus lyginamuosius svorius PO pateikia pirkimo dokumentuose).</t>
  </si>
  <si>
    <t>Pasirinkus kriterijus, subkriterijus ir jų lyginamuosius svorius, pamodeliuojami galimi pirkimo rezultatai, esant įvarioms pasiūlymų reikšmėms tam, kad įsitikinti, ar parinktos logiškos suteikiamų balų ir lyginamųjų svorių reikšmės, leisiančios išsirinkti ekonomiškai naudingiausią pasiūlymą. Atkreiptinas dėmesys į tai, kad kainos lyginamasis svoris neturi būti toks, kad nepriklausomai nuo to, kokios pasiūlymo reikšmės būtų siūlomos kokybės kriterijams/subkriterijams, kaina nulemtų rezulatą. Paprastai, tais atvejais, kai vertinami 3-4 (ar daugiau) kokybės kriterijai, kainos lyginamasis svoris neturėtų būti didesnis nei 50 balų.</t>
  </si>
  <si>
    <t>Gavusi pasiūlymus, PO pasiūlymuose nurodytas kriterijų ir subkriterijų (jei taikoma) reikšmes surašo kiekvieno vertinamo kriterijaus puslapyje. Skaičiuoklė pagal suvestas reikšmes rezultatus apskaičiuoja automatiškai. Atskiro kriterijaus rezultatai matomi to kriterijaus puslapyje, o visų pirkime naudojamų kokybės kriterijų įvertinimas - dalyje "Bendras vertinimas".</t>
  </si>
  <si>
    <t xml:space="preserve">Skaičiuoklė parengta taip, kad rezultatai būtų apskaičiuojami automatiškai, tačiau tuo atveju, jei atsitiktinai būtų pakeista skaičiuoklėje naudojama formulė, rezultatai būtų neteisingi. Todėl visais atvejais rekomenduojama įsitikinti, ar nėra klaidų. </t>
  </si>
  <si>
    <t xml:space="preserve">  Vykdant pirkimo sutartį tiekėjas įsipareigoja pristati įrangą, kuri turėtų tiekėjo pasiūlyme nurodytus parametrus, o PO privalo prižiūrėti, kad šių įsipareigojimų būtų laikomasi. Pirkimo sutartyje privalo būti aiškiai nustatytos, pasekmės (pvz. baudas), kurios kiltų jei tiekėjas pristatys įrangą, kuri neatitinka jo paties pasiūlymo.</t>
  </si>
  <si>
    <t>Šioje dalyje perkančioji organizacija parengia pirkimo dokumentų dalį (formą), susijusią su pasiūlymų vertinimu. Lentelę PO užpildo kopijuodama pasirinktų kriterijų puslapiuose pateiktą informaciją, lyginamuosius svorius - tuos, kuriuos pasirinko dalyje "Kriterijų sąrašas".</t>
  </si>
  <si>
    <t>Šioje pirkimo dokumentų dalyje pateikiami kokybės kriterijai, jų subkriterijai (jei kriterijus parametrų neturi - jie nėra nurodomi), lyginamieji svoriai, formulės, pagal kurias bus skaičiuojamas pasiūlymų ekonominis naudingumas.</t>
  </si>
  <si>
    <r>
      <t>Perkančioji organizacija vertins pasiūlymus ir pasirinks ekonomiškai naudingiausią pasiūlymą pagal</t>
    </r>
    <r>
      <rPr>
        <b/>
        <sz val="11"/>
        <rFont val="Calibri"/>
        <family val="2"/>
        <charset val="186"/>
        <scheme val="minor"/>
      </rPr>
      <t xml:space="preserve"> kainos ir kokybės santykį</t>
    </r>
    <r>
      <rPr>
        <sz val="11"/>
        <rFont val="Calibri"/>
        <family val="2"/>
        <charset val="186"/>
        <scheme val="minor"/>
      </rPr>
      <t xml:space="preserve"> pagal 1 lentelėje nurodytus kriterijus ir jų subkriterijus.</t>
    </r>
  </si>
  <si>
    <t>Kriterijaus/ subkriterijaus lyginamasis svoris ekonominio naudingumo įvertinime</t>
  </si>
  <si>
    <t>Vertinimo kriterijai ir jų subkriterijai</t>
  </si>
  <si>
    <t>PO nurodo, kokius dokumentus tiekėjas turi pateikti pasiūlymų vertinimui (jei kriterijaus subkriterijaus teikiami skirtingi dokumentai, rekomenduojama informaciją dėl dokumentų pateikimo pateikti prie kiekvieno subkriterijaus)</t>
  </si>
  <si>
    <t>PO nurodo subkriterijų</t>
  </si>
  <si>
    <t>PO aprašo subkriterijaus vertinimo tvarką</t>
  </si>
  <si>
    <t>T2 kriterijaus subkriterijai:</t>
  </si>
  <si>
    <t>T3 kriterijaus subkriterijai:</t>
  </si>
  <si>
    <t>2. PO turėdama pirkimo objekto specifikaciją įsivertina, kurie techninės specifikacijos parametrai yra būtini ir minimalūs, o dėl kurių parametrų reiktų formuluoti kokybės kriterijus, siekiant gauti geresnį, daugiau funkcijų ir turinčią įrangą (ar kitą PO perkamą objektą). Pavyzdys tokių veiksmų nurodytas 1 lentelėje naudojant pavyzdinę techninę specifikaciją.</t>
  </si>
  <si>
    <r>
      <t>Pastaba.</t>
    </r>
    <r>
      <rPr>
        <i/>
        <sz val="11"/>
        <color theme="1" tint="0.14999847407452621"/>
        <rFont val="Calibri"/>
        <family val="2"/>
        <charset val="186"/>
        <scheme val="minor"/>
      </rPr>
      <t>šioje dalyje nurodytos būtinos ir minimalios techninės specifikacijos parametrų reikšmės</t>
    </r>
  </si>
  <si>
    <t>PASIRINKTI KOKYBĖS VERTINIMO KRITERIJAI</t>
  </si>
  <si>
    <t xml:space="preserve">Kriterijų (T) balai apskaičiuojami sudėjus atskirų kriterijų (Ti) balus: </t>
  </si>
  <si>
    <t>6.2.</t>
  </si>
  <si>
    <t>Kai vertinamo subkriterijaus reikšmė geresnė, kai ji yra mažesnė, subkriterijaus (Pi) balai apskaičiuojami geriausios pasiūlytos to paties subkriterijaus reikšmės (Bmin) ir vertinamo pasiūlymo subkriterijaus reikšmės (Bi) santykį padauginant iš vertinamo kriterijaus subkriterijaus lyginamojo svorio (Li):</t>
  </si>
  <si>
    <t>Kai vertinamas kriterijus nesusideda iš atskirų subkriterijų ir jo reikšmė geresnė, kai ji yra didesnė, jo balai apskaičiuojami vertinamo pasiūlymo kriterijaus reikšmės (Bi) ir geriausios pasiūlytos to kriterijaus reikšmės (Bmax) santykį padauginant iš vertinamo kriterijaus lyginamojo svorio (Yi):</t>
  </si>
  <si>
    <t>Kai vertinamas kriterijus nesusideda iš atskirų subkriterijų ir jo reikšmė geresnė, kai ji yra mažesnė, jo balai apskaičiuojami geriausios pasiūlytos to kriterijaus reikšmės (Bmin) ir vertinamo pasiūlymo kriterijaus reikšmės (Bi) santykį padauginant iš vertinamo kriterijaus lyginamojo svorio (Yi):</t>
  </si>
  <si>
    <t xml:space="preserve">Kai kriterijus turi kelis subkriterijus, jo balai (Ti) apskaičiuojami sudėjus subkriterijų balus (Pi) ir padauginus iš kriterijaus lyginamojo svorio (Yi): </t>
  </si>
  <si>
    <t xml:space="preserve">Subkriterijų balai apskaičiuojami pagal formules: </t>
  </si>
  <si>
    <t>Kai vertinamo subkriterijaus reikšmė geresnė, kai ji yra didesnė, subkriterijaus (Pi) balai apskaičiuojami vertinamo pasiūlymo subkriterijaus reikšmės (Bi) ir geriausios pasiūlytos to paties subkriterijaus reikšmės (Bmax) santykį padauginant iš vertinamo kriterijaus subkriterijaus lyginamojo svorio (Li):</t>
  </si>
  <si>
    <t>Kai vertinamas kriterijus nesusideda iš atskirų subkriterijų ir jo reikšmė geresnė, kai ji yra didesnė, jo balai apskaičiuojami vertinamo pasiūlymo kriterijaus reikšmės (Bi) ir geriausios pasiūlytos to kriterijaus reikšmės (Bmax) santykį padauginant iš vertinamo kriterijaus lyginamojo svorio (Yi).</t>
  </si>
  <si>
    <t>Kai kriterijus turi kelis subkriterijus, jo balai (Ti) apskaičiuojami sudėjus subkriterijų balus (Pi) ir padauginus iš kriterijaus lyginamojo svorio (Yi);</t>
  </si>
  <si>
    <t xml:space="preserve">Subkriterijaus balai (P) apskaičiuojami , kai vertinamo subkriterijaus reikšmė geresnė, kai ji yra didesnė, subkriterijaus (Pi) balai apskaičiuojami vertinamo pasiūlymo subkriterijaus reikšmės (Bi) ir geriausios pasiūlytos to paties subkriterijaus reikšmės (Bmax) santykį padauginant iš vertinamo kriterijaus subkriterijaus lyginamojo svorio (Li). </t>
  </si>
  <si>
    <t>Ti</t>
  </si>
  <si>
    <t>Yi</t>
  </si>
  <si>
    <t>Kai kriterijus turi kelis subkriterijus, jo balai (Ti) apskaičiuojami sudėjus subkriterijų balus (Pi) ir padauginus iš kriterijaus lyginamojo svorio (Yi).</t>
  </si>
  <si>
    <t>Bi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</si>
</sst>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General"/>
    <numFmt numFmtId="165" formatCode="General&quot;.&quot;"/>
  </numFmts>
  <fonts count="108" x14ac:knownFonts="1">
    <font>
      <sz val="11"/>
      <color theme="1"/>
      <name val="Calibri"/>
      <family val="2"/>
      <charset val="186"/>
      <scheme val="minor"/>
    </font>
    <font>
      <b/>
      <sz val="11"/>
      <color theme="1"/>
      <name val="Calibri"/>
      <family val="2"/>
      <charset val="186"/>
      <scheme val="minor"/>
    </font>
    <font>
      <b/>
      <i/>
      <sz val="11"/>
      <color theme="1"/>
      <name val="Calibri"/>
      <family val="2"/>
      <charset val="186"/>
      <scheme val="minor"/>
    </font>
    <font>
      <i/>
      <sz val="11"/>
      <color theme="1"/>
      <name val="Calibri"/>
      <family val="2"/>
      <charset val="186"/>
      <scheme val="minor"/>
    </font>
    <font>
      <b/>
      <sz val="11"/>
      <name val="Calibri"/>
      <family val="2"/>
      <charset val="186"/>
      <scheme val="minor"/>
    </font>
    <font>
      <sz val="11"/>
      <name val="Calibri"/>
      <family val="2"/>
      <charset val="186"/>
      <scheme val="minor"/>
    </font>
    <font>
      <i/>
      <sz val="11"/>
      <name val="Calibri"/>
      <family val="2"/>
      <charset val="186"/>
      <scheme val="minor"/>
    </font>
    <font>
      <i/>
      <sz val="11"/>
      <color rgb="FFFF0000"/>
      <name val="Calibri"/>
      <family val="2"/>
      <charset val="186"/>
      <scheme val="minor"/>
    </font>
    <font>
      <sz val="11"/>
      <color rgb="FF000000"/>
      <name val="Calibri"/>
      <family val="2"/>
      <charset val="186"/>
    </font>
    <font>
      <u/>
      <sz val="11"/>
      <color rgb="FF0563C1"/>
      <name val="Calibri"/>
      <family val="2"/>
      <charset val="186"/>
    </font>
    <font>
      <sz val="11"/>
      <color rgb="FF006100"/>
      <name val="Calibri"/>
      <family val="2"/>
      <charset val="186"/>
      <scheme val="minor"/>
    </font>
    <font>
      <sz val="11"/>
      <color rgb="FFFF0000"/>
      <name val="Calibri"/>
      <family val="2"/>
      <charset val="186"/>
      <scheme val="minor"/>
    </font>
    <font>
      <vertAlign val="subscript"/>
      <sz val="11"/>
      <name val="Calibri"/>
      <family val="2"/>
      <charset val="186"/>
      <scheme val="minor"/>
    </font>
    <font>
      <sz val="11"/>
      <color theme="0"/>
      <name val="Calibri"/>
      <family val="2"/>
      <charset val="186"/>
      <scheme val="minor"/>
    </font>
    <font>
      <u/>
      <sz val="11"/>
      <color theme="10"/>
      <name val="Calibri"/>
      <family val="2"/>
      <charset val="186"/>
      <scheme val="minor"/>
    </font>
    <font>
      <sz val="11"/>
      <color rgb="FF000000"/>
      <name val="Arial"/>
      <family val="2"/>
      <charset val="186"/>
    </font>
    <font>
      <b/>
      <sz val="11"/>
      <color rgb="FFFF0000"/>
      <name val="Calibri"/>
      <family val="2"/>
      <charset val="186"/>
      <scheme val="minor"/>
    </font>
    <font>
      <sz val="12"/>
      <color theme="1"/>
      <name val="Calibri"/>
      <family val="2"/>
      <charset val="186"/>
      <scheme val="minor"/>
    </font>
    <font>
      <sz val="14"/>
      <color theme="1"/>
      <name val="Calibri"/>
      <family val="2"/>
      <charset val="186"/>
      <scheme val="minor"/>
    </font>
    <font>
      <b/>
      <i/>
      <sz val="11"/>
      <name val="Calibri"/>
      <family val="2"/>
      <charset val="186"/>
      <scheme val="minor"/>
    </font>
    <font>
      <sz val="11"/>
      <color rgb="FF000000"/>
      <name val="Calibri"/>
      <family val="2"/>
      <charset val="186"/>
      <scheme val="minor"/>
    </font>
    <font>
      <i/>
      <sz val="11"/>
      <color rgb="FF000000"/>
      <name val="Calibri"/>
      <family val="2"/>
      <charset val="186"/>
      <scheme val="minor"/>
    </font>
    <font>
      <b/>
      <sz val="10"/>
      <color theme="1"/>
      <name val="Calibri"/>
      <family val="2"/>
      <charset val="186"/>
      <scheme val="minor"/>
    </font>
    <font>
      <b/>
      <sz val="10"/>
      <color theme="1"/>
      <name val="Times New Roman"/>
      <family val="1"/>
      <charset val="186"/>
    </font>
    <font>
      <i/>
      <sz val="11"/>
      <color theme="6" tint="-0.499984740745262"/>
      <name val="Calibri"/>
      <family val="2"/>
      <charset val="186"/>
      <scheme val="minor"/>
    </font>
    <font>
      <sz val="11"/>
      <color theme="6" tint="-0.499984740745262"/>
      <name val="Calibri"/>
      <family val="2"/>
      <charset val="186"/>
      <scheme val="minor"/>
    </font>
    <font>
      <i/>
      <vertAlign val="subscript"/>
      <sz val="11"/>
      <color theme="1"/>
      <name val="Calibri"/>
      <family val="2"/>
      <charset val="186"/>
      <scheme val="minor"/>
    </font>
    <font>
      <i/>
      <sz val="10"/>
      <color theme="1"/>
      <name val="Calibri"/>
      <family val="2"/>
      <charset val="186"/>
      <scheme val="minor"/>
    </font>
    <font>
      <sz val="10"/>
      <color theme="1"/>
      <name val="Calibri"/>
      <family val="2"/>
      <charset val="186"/>
      <scheme val="minor"/>
    </font>
    <font>
      <b/>
      <sz val="14"/>
      <name val="Calibri"/>
      <family val="2"/>
      <charset val="186"/>
      <scheme val="minor"/>
    </font>
    <font>
      <b/>
      <u/>
      <sz val="14"/>
      <color theme="1"/>
      <name val="Calibri"/>
      <family val="2"/>
      <charset val="186"/>
      <scheme val="minor"/>
    </font>
    <font>
      <b/>
      <i/>
      <sz val="10"/>
      <color theme="1"/>
      <name val="Calibri"/>
      <family val="2"/>
      <charset val="186"/>
      <scheme val="minor"/>
    </font>
    <font>
      <u/>
      <sz val="11"/>
      <color rgb="FFFF0000"/>
      <name val="Calibri"/>
      <family val="2"/>
      <charset val="186"/>
      <scheme val="minor"/>
    </font>
    <font>
      <b/>
      <sz val="11"/>
      <color theme="0"/>
      <name val="Calibri"/>
      <family val="2"/>
      <charset val="186"/>
      <scheme val="minor"/>
    </font>
    <font>
      <b/>
      <sz val="20"/>
      <color rgb="FFFF0000"/>
      <name val="Calibri"/>
      <family val="2"/>
      <charset val="186"/>
      <scheme val="minor"/>
    </font>
    <font>
      <sz val="20"/>
      <color theme="0"/>
      <name val="Calibri"/>
      <family val="2"/>
      <charset val="186"/>
      <scheme val="minor"/>
    </font>
    <font>
      <sz val="18"/>
      <color theme="0"/>
      <name val="Calibri"/>
      <family val="2"/>
      <charset val="186"/>
      <scheme val="minor"/>
    </font>
    <font>
      <sz val="14"/>
      <color theme="0"/>
      <name val="Calibri"/>
      <family val="2"/>
      <charset val="186"/>
      <scheme val="minor"/>
    </font>
    <font>
      <i/>
      <sz val="10"/>
      <name val="Calibri"/>
      <family val="2"/>
      <charset val="186"/>
      <scheme val="minor"/>
    </font>
    <font>
      <b/>
      <sz val="14"/>
      <color theme="1"/>
      <name val="Calibri"/>
      <family val="2"/>
      <charset val="186"/>
      <scheme val="minor"/>
    </font>
    <font>
      <sz val="11"/>
      <color theme="9" tint="0.39997558519241921"/>
      <name val="Calibri"/>
      <family val="2"/>
      <charset val="186"/>
      <scheme val="minor"/>
    </font>
    <font>
      <sz val="9"/>
      <color theme="1"/>
      <name val="Calibri"/>
      <family val="2"/>
      <charset val="186"/>
      <scheme val="minor"/>
    </font>
    <font>
      <sz val="11"/>
      <color theme="1"/>
      <name val="Calibri"/>
      <family val="2"/>
      <scheme val="minor"/>
    </font>
    <font>
      <i/>
      <sz val="10"/>
      <color rgb="FFFF0000"/>
      <name val="Calibri"/>
      <family val="2"/>
      <charset val="186"/>
      <scheme val="minor"/>
    </font>
    <font>
      <b/>
      <vertAlign val="subscript"/>
      <sz val="10"/>
      <color theme="1"/>
      <name val="Calibri"/>
      <family val="2"/>
      <charset val="186"/>
      <scheme val="minor"/>
    </font>
    <font>
      <sz val="18"/>
      <color theme="4" tint="0.79998168889431442"/>
      <name val="Calibri"/>
      <family val="2"/>
      <charset val="186"/>
      <scheme val="minor"/>
    </font>
    <font>
      <sz val="18"/>
      <color theme="6" tint="0.79998168889431442"/>
      <name val="Calibri"/>
      <family val="2"/>
      <charset val="186"/>
      <scheme val="minor"/>
    </font>
    <font>
      <sz val="20"/>
      <color theme="6" tint="0.79998168889431442"/>
      <name val="Calibri"/>
      <family val="2"/>
      <charset val="186"/>
      <scheme val="minor"/>
    </font>
    <font>
      <sz val="18"/>
      <color theme="6" tint="0.39997558519241921"/>
      <name val="Calibri"/>
      <family val="2"/>
      <charset val="186"/>
      <scheme val="minor"/>
    </font>
    <font>
      <sz val="14"/>
      <color theme="6" tint="0.79998168889431442"/>
      <name val="Calibri"/>
      <family val="2"/>
      <charset val="186"/>
      <scheme val="minor"/>
    </font>
    <font>
      <b/>
      <sz val="11"/>
      <color theme="6" tint="0.79998168889431442"/>
      <name val="Calibri"/>
      <family val="2"/>
      <charset val="186"/>
      <scheme val="minor"/>
    </font>
    <font>
      <i/>
      <sz val="11"/>
      <color theme="1" tint="0.249977111117893"/>
      <name val="Calibri"/>
      <family val="2"/>
      <charset val="186"/>
      <scheme val="minor"/>
    </font>
    <font>
      <i/>
      <sz val="10"/>
      <color theme="1" tint="0.249977111117893"/>
      <name val="Calibri"/>
      <family val="2"/>
      <charset val="186"/>
      <scheme val="minor"/>
    </font>
    <font>
      <sz val="11"/>
      <color theme="1" tint="0.14999847407452621"/>
      <name val="Calibri"/>
      <family val="2"/>
      <charset val="186"/>
      <scheme val="minor"/>
    </font>
    <font>
      <b/>
      <i/>
      <sz val="11"/>
      <color theme="1" tint="0.14999847407452621"/>
      <name val="Calibri"/>
      <family val="2"/>
      <charset val="186"/>
      <scheme val="minor"/>
    </font>
    <font>
      <i/>
      <sz val="11"/>
      <color theme="1" tint="0.14999847407452621"/>
      <name val="Calibri"/>
      <family val="2"/>
      <charset val="186"/>
      <scheme val="minor"/>
    </font>
    <font>
      <i/>
      <sz val="10"/>
      <color theme="1" tint="0.14999847407452621"/>
      <name val="Calibri"/>
      <family val="2"/>
      <charset val="186"/>
      <scheme val="minor"/>
    </font>
    <font>
      <sz val="10"/>
      <color theme="1" tint="0.14999847407452621"/>
      <name val="Calibri"/>
      <family val="2"/>
      <charset val="186"/>
      <scheme val="minor"/>
    </font>
    <font>
      <b/>
      <sz val="11"/>
      <color theme="1" tint="0.14999847407452621"/>
      <name val="Calibri"/>
      <family val="2"/>
      <charset val="186"/>
      <scheme val="minor"/>
    </font>
    <font>
      <sz val="12"/>
      <color theme="1" tint="0.14999847407452621"/>
      <name val="Calibri"/>
      <family val="2"/>
      <charset val="186"/>
      <scheme val="minor"/>
    </font>
    <font>
      <i/>
      <sz val="14"/>
      <color theme="1"/>
      <name val="Calibri"/>
      <family val="2"/>
      <charset val="186"/>
      <scheme val="minor"/>
    </font>
    <font>
      <sz val="14"/>
      <color theme="9" tint="0.39997558519241921"/>
      <name val="Calibri"/>
      <family val="2"/>
      <charset val="186"/>
      <scheme val="minor"/>
    </font>
    <font>
      <vertAlign val="subscript"/>
      <sz val="11"/>
      <color theme="1" tint="0.14999847407452621"/>
      <name val="Calibri"/>
      <family val="2"/>
      <charset val="186"/>
      <scheme val="minor"/>
    </font>
    <font>
      <b/>
      <sz val="10"/>
      <color theme="1" tint="0.14999847407452621"/>
      <name val="Calibri"/>
      <family val="2"/>
      <charset val="186"/>
      <scheme val="minor"/>
    </font>
    <font>
      <u/>
      <sz val="11"/>
      <color theme="1" tint="0.14999847407452621"/>
      <name val="Calibri"/>
      <family val="2"/>
      <charset val="186"/>
      <scheme val="minor"/>
    </font>
    <font>
      <b/>
      <sz val="11"/>
      <color theme="0" tint="-4.9989318521683403E-2"/>
      <name val="Calibri"/>
      <family val="2"/>
      <charset val="186"/>
      <scheme val="minor"/>
    </font>
    <font>
      <b/>
      <sz val="18"/>
      <color theme="0" tint="-4.9989318521683403E-2"/>
      <name val="Calibri"/>
      <family val="2"/>
      <charset val="186"/>
      <scheme val="minor"/>
    </font>
    <font>
      <b/>
      <sz val="14"/>
      <color theme="0" tint="-4.9989318521683403E-2"/>
      <name val="Calibri"/>
      <family val="2"/>
      <charset val="186"/>
      <scheme val="minor"/>
    </font>
    <font>
      <sz val="14"/>
      <color theme="0" tint="-4.9989318521683403E-2"/>
      <name val="Calibri"/>
      <family val="2"/>
      <charset val="186"/>
      <scheme val="minor"/>
    </font>
    <font>
      <i/>
      <sz val="14"/>
      <color theme="0" tint="-4.9989318521683403E-2"/>
      <name val="Calibri"/>
      <family val="2"/>
      <charset val="186"/>
      <scheme val="minor"/>
    </font>
    <font>
      <i/>
      <sz val="11"/>
      <color rgb="FFC00000"/>
      <name val="Calibri"/>
      <family val="2"/>
      <charset val="186"/>
      <scheme val="minor"/>
    </font>
    <font>
      <b/>
      <sz val="11"/>
      <color rgb="FFC00000"/>
      <name val="Calibri"/>
      <family val="2"/>
      <charset val="186"/>
      <scheme val="minor"/>
    </font>
    <font>
      <sz val="11"/>
      <color rgb="FFC00000"/>
      <name val="Calibri"/>
      <family val="2"/>
      <charset val="186"/>
      <scheme val="minor"/>
    </font>
    <font>
      <b/>
      <sz val="10"/>
      <color rgb="FFC00000"/>
      <name val="Calibri"/>
      <family val="2"/>
      <charset val="186"/>
      <scheme val="minor"/>
    </font>
    <font>
      <i/>
      <sz val="10"/>
      <color theme="4" tint="-0.499984740745262"/>
      <name val="Calibri"/>
      <family val="2"/>
      <charset val="186"/>
      <scheme val="minor"/>
    </font>
    <font>
      <i/>
      <sz val="11"/>
      <color theme="4" tint="-0.499984740745262"/>
      <name val="Calibri"/>
      <family val="2"/>
      <charset val="186"/>
      <scheme val="minor"/>
    </font>
    <font>
      <sz val="11"/>
      <color theme="4" tint="-0.499984740745262"/>
      <name val="Calibri"/>
      <family val="2"/>
      <charset val="186"/>
      <scheme val="minor"/>
    </font>
    <font>
      <sz val="14"/>
      <color theme="1" tint="0.14999847407452621"/>
      <name val="Calibri"/>
      <family val="2"/>
      <charset val="186"/>
      <scheme val="minor"/>
    </font>
    <font>
      <i/>
      <u/>
      <sz val="11"/>
      <color theme="1" tint="0.14999847407452621"/>
      <name val="Calibri"/>
      <family val="2"/>
      <charset val="186"/>
      <scheme val="minor"/>
    </font>
    <font>
      <sz val="9"/>
      <color theme="1" tint="0.14999847407452621"/>
      <name val="Calibri"/>
      <family val="2"/>
      <charset val="186"/>
      <scheme val="minor"/>
    </font>
    <font>
      <u/>
      <sz val="11"/>
      <color theme="4" tint="-0.499984740745262"/>
      <name val="Calibri"/>
      <family val="2"/>
      <charset val="186"/>
      <scheme val="minor"/>
    </font>
    <font>
      <i/>
      <sz val="11"/>
      <color rgb="FF0070C0"/>
      <name val="Calibri"/>
      <family val="2"/>
      <charset val="186"/>
      <scheme val="minor"/>
    </font>
    <font>
      <sz val="11"/>
      <color rgb="FF0070C0"/>
      <name val="Calibri"/>
      <family val="2"/>
      <charset val="186"/>
      <scheme val="minor"/>
    </font>
    <font>
      <b/>
      <i/>
      <sz val="11"/>
      <color rgb="FF0070C0"/>
      <name val="Calibri"/>
      <family val="2"/>
      <charset val="186"/>
      <scheme val="minor"/>
    </font>
    <font>
      <b/>
      <sz val="12"/>
      <color theme="0" tint="-4.9989318521683403E-2"/>
      <name val="Calibri"/>
      <family val="2"/>
      <charset val="186"/>
      <scheme val="minor"/>
    </font>
    <font>
      <b/>
      <sz val="14"/>
      <color theme="1" tint="0.14999847407452621"/>
      <name val="Calibri"/>
      <family val="2"/>
      <charset val="186"/>
      <scheme val="minor"/>
    </font>
    <font>
      <b/>
      <sz val="12"/>
      <color theme="1" tint="0.14999847407452621"/>
      <name val="Calibri"/>
      <family val="2"/>
      <charset val="186"/>
      <scheme val="minor"/>
    </font>
    <font>
      <b/>
      <u/>
      <sz val="14"/>
      <color theme="1" tint="0.14999847407452621"/>
      <name val="Calibri"/>
      <family val="2"/>
      <charset val="186"/>
      <scheme val="minor"/>
    </font>
    <font>
      <b/>
      <i/>
      <u/>
      <sz val="10"/>
      <color theme="1" tint="0.14999847407452621"/>
      <name val="Calibri"/>
      <family val="2"/>
      <charset val="186"/>
      <scheme val="minor"/>
    </font>
    <font>
      <b/>
      <i/>
      <sz val="10"/>
      <color theme="1" tint="0.14999847407452621"/>
      <name val="Calibri"/>
      <family val="2"/>
      <charset val="186"/>
      <scheme val="minor"/>
    </font>
    <font>
      <b/>
      <i/>
      <sz val="11"/>
      <color theme="6" tint="-0.499984740745262"/>
      <name val="Calibri"/>
      <family val="2"/>
      <charset val="186"/>
      <scheme val="minor"/>
    </font>
    <font>
      <b/>
      <sz val="11"/>
      <color theme="6" tint="-0.499984740745262"/>
      <name val="Calibri"/>
      <family val="2"/>
      <charset val="186"/>
      <scheme val="minor"/>
    </font>
    <font>
      <sz val="14"/>
      <color rgb="FF000000"/>
      <name val="Calibri"/>
      <family val="2"/>
      <charset val="186"/>
      <scheme val="minor"/>
    </font>
    <font>
      <b/>
      <sz val="11"/>
      <color rgb="FF000000"/>
      <name val="Calibri"/>
      <family val="2"/>
      <charset val="186"/>
      <scheme val="minor"/>
    </font>
    <font>
      <sz val="10"/>
      <color rgb="FF000000"/>
      <name val="Calibri"/>
      <family val="2"/>
      <charset val="186"/>
      <scheme val="minor"/>
    </font>
    <font>
      <b/>
      <sz val="10"/>
      <color theme="6" tint="0.79998168889431442"/>
      <name val="Calibri"/>
      <family val="2"/>
      <charset val="186"/>
      <scheme val="minor"/>
    </font>
    <font>
      <b/>
      <i/>
      <sz val="10"/>
      <color theme="0" tint="-4.9989318521683403E-2"/>
      <name val="Calibri"/>
      <family val="2"/>
      <charset val="186"/>
      <scheme val="minor"/>
    </font>
    <font>
      <sz val="10"/>
      <name val="Calibri"/>
      <family val="2"/>
      <charset val="186"/>
      <scheme val="minor"/>
    </font>
    <font>
      <b/>
      <sz val="10"/>
      <name val="Calibri"/>
      <family val="2"/>
      <charset val="186"/>
      <scheme val="minor"/>
    </font>
    <font>
      <b/>
      <sz val="10"/>
      <color theme="0" tint="-4.9989318521683403E-2"/>
      <name val="Calibri"/>
      <family val="2"/>
      <charset val="186"/>
      <scheme val="minor"/>
    </font>
    <font>
      <b/>
      <i/>
      <sz val="12"/>
      <color theme="1" tint="0.14999847407452621"/>
      <name val="Calibri"/>
      <family val="2"/>
      <charset val="186"/>
      <scheme val="minor"/>
    </font>
    <font>
      <sz val="11"/>
      <color theme="2" tint="-0.89999084444715716"/>
      <name val="Calibri"/>
      <family val="2"/>
      <charset val="186"/>
      <scheme val="minor"/>
    </font>
    <font>
      <sz val="10"/>
      <color theme="0" tint="-4.9989318521683403E-2"/>
      <name val="Calibri"/>
      <family val="2"/>
      <charset val="186"/>
      <scheme val="minor"/>
    </font>
    <font>
      <sz val="11"/>
      <color theme="4" tint="0.39997558519241921"/>
      <name val="Calibri"/>
      <family val="2"/>
      <charset val="186"/>
      <scheme val="minor"/>
    </font>
    <font>
      <i/>
      <sz val="12"/>
      <color theme="1" tint="0.14999847407452621"/>
      <name val="Calibri"/>
      <family val="2"/>
      <charset val="186"/>
      <scheme val="minor"/>
    </font>
    <font>
      <b/>
      <i/>
      <sz val="12"/>
      <color rgb="FFFF0000"/>
      <name val="Calibri"/>
      <family val="2"/>
      <charset val="186"/>
      <scheme val="minor"/>
    </font>
    <font>
      <sz val="10"/>
      <color rgb="FFFF0000"/>
      <name val="Calibri"/>
      <family val="2"/>
      <charset val="186"/>
      <scheme val="minor"/>
    </font>
    <font>
      <b/>
      <i/>
      <sz val="11"/>
      <color rgb="FFFF0000"/>
      <name val="Calibri"/>
      <family val="2"/>
      <charset val="186"/>
      <scheme val="minor"/>
    </font>
  </fonts>
  <fills count="29">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9" tint="-0.499984740745262"/>
        <bgColor indexed="64"/>
      </patternFill>
    </fill>
    <fill>
      <patternFill patternType="solid">
        <fgColor theme="4" tint="0.79998168889431442"/>
        <bgColor indexed="64"/>
      </patternFill>
    </fill>
    <fill>
      <patternFill patternType="solid">
        <fgColor rgb="FFC6EFCE"/>
      </patternFill>
    </fill>
    <fill>
      <patternFill patternType="solid">
        <fgColor theme="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bgColor indexed="64"/>
      </patternFill>
    </fill>
    <fill>
      <patternFill patternType="solid">
        <fgColor rgb="FF0C3248"/>
        <bgColor indexed="64"/>
      </patternFill>
    </fill>
    <fill>
      <patternFill patternType="solid">
        <fgColor rgb="FF176490"/>
        <bgColor indexed="64"/>
      </patternFill>
    </fill>
    <fill>
      <patternFill patternType="solid">
        <fgColor rgb="FFF9FBFD"/>
        <bgColor indexed="64"/>
      </patternFill>
    </fill>
    <fill>
      <patternFill patternType="solid">
        <fgColor rgb="FFF0F5FA"/>
        <bgColor indexed="64"/>
      </patternFill>
    </fill>
    <fill>
      <patternFill patternType="solid">
        <fgColor theme="4" tint="0.59999389629810485"/>
        <bgColor theme="4" tint="0.39994506668294322"/>
      </patternFill>
    </fill>
    <fill>
      <patternFill patternType="solid">
        <fgColor theme="4" tint="0.59999389629810485"/>
        <bgColor theme="4" tint="0.39991454817346722"/>
      </patternFill>
    </fill>
    <fill>
      <patternFill patternType="solid">
        <fgColor rgb="FF792A15"/>
        <bgColor indexed="64"/>
      </patternFill>
    </fill>
    <fill>
      <patternFill patternType="solid">
        <fgColor rgb="FFF8F8F8"/>
        <bgColor indexed="64"/>
      </patternFill>
    </fill>
    <fill>
      <patternFill patternType="solid">
        <fgColor rgb="FF375623"/>
        <bgColor indexed="64"/>
      </patternFill>
    </fill>
    <fill>
      <patternFill patternType="solid">
        <fgColor rgb="FFF6F6F6"/>
        <bgColor indexed="64"/>
      </patternFill>
    </fill>
    <fill>
      <patternFill patternType="solid">
        <fgColor rgb="FFF4F4F4"/>
        <bgColor indexed="64"/>
      </patternFill>
    </fill>
    <fill>
      <patternFill patternType="solid">
        <fgColor rgb="FFF5F5F5"/>
        <bgColor indexed="64"/>
      </patternFill>
    </fill>
    <fill>
      <patternFill patternType="solid">
        <fgColor rgb="FFF3F3F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s>
  <cellStyleXfs count="8">
    <xf numFmtId="0" fontId="0" fillId="0" borderId="0"/>
    <xf numFmtId="0" fontId="1" fillId="0" borderId="0" applyNumberFormat="0" applyFill="0" applyBorder="0" applyAlignment="0" applyProtection="0"/>
    <xf numFmtId="164" fontId="8" fillId="0" borderId="0" applyBorder="0" applyProtection="0"/>
    <xf numFmtId="164" fontId="9" fillId="0" borderId="0" applyBorder="0" applyProtection="0"/>
    <xf numFmtId="0" fontId="10" fillId="9" borderId="0" applyNumberFormat="0" applyBorder="0" applyAlignment="0" applyProtection="0"/>
    <xf numFmtId="0" fontId="14" fillId="0" borderId="0" applyNumberFormat="0" applyFill="0" applyBorder="0" applyAlignment="0" applyProtection="0"/>
    <xf numFmtId="0" fontId="15" fillId="0" borderId="0"/>
    <xf numFmtId="0" fontId="42" fillId="0" borderId="0"/>
  </cellStyleXfs>
  <cellXfs count="1003">
    <xf numFmtId="0" fontId="0" fillId="0" borderId="0" xfId="0"/>
    <xf numFmtId="0" fontId="53" fillId="19" borderId="0" xfId="0" applyFont="1" applyFill="1" applyBorder="1" applyAlignment="1">
      <alignment horizontal="left" vertical="top" wrapText="1"/>
    </xf>
    <xf numFmtId="0" fontId="0" fillId="0" borderId="0" xfId="0" applyFill="1"/>
    <xf numFmtId="0" fontId="0" fillId="0" borderId="0" xfId="0" applyBorder="1"/>
    <xf numFmtId="0" fontId="0" fillId="0" borderId="0" xfId="0" applyFill="1" applyBorder="1"/>
    <xf numFmtId="0" fontId="0" fillId="0" borderId="0" xfId="0" applyFont="1" applyAlignment="1">
      <alignment vertical="top"/>
    </xf>
    <xf numFmtId="0" fontId="0" fillId="0" borderId="0" xfId="0" applyBorder="1" applyAlignment="1">
      <alignment vertical="top"/>
    </xf>
    <xf numFmtId="0" fontId="0" fillId="0" borderId="0" xfId="0" applyBorder="1" applyAlignment="1">
      <alignment horizontal="left" vertical="top"/>
    </xf>
    <xf numFmtId="0" fontId="5" fillId="6" borderId="1" xfId="0" applyFont="1" applyFill="1" applyBorder="1" applyAlignment="1">
      <alignment horizontal="center"/>
    </xf>
    <xf numFmtId="0" fontId="7" fillId="0" borderId="0" xfId="0" applyFont="1" applyFill="1" applyBorder="1" applyAlignment="1"/>
    <xf numFmtId="0" fontId="0" fillId="0" borderId="0" xfId="0" applyFill="1" applyBorder="1" applyAlignment="1">
      <alignment horizontal="center"/>
    </xf>
    <xf numFmtId="0" fontId="0" fillId="0" borderId="0" xfId="0" applyAlignment="1">
      <alignment horizontal="center" vertical="center"/>
    </xf>
    <xf numFmtId="0" fontId="13" fillId="0" borderId="0" xfId="0" applyFont="1" applyFill="1"/>
    <xf numFmtId="0" fontId="5" fillId="0" borderId="0" xfId="0" applyFont="1" applyFill="1" applyBorder="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horizontal="center" vertical="center"/>
    </xf>
    <xf numFmtId="0" fontId="13" fillId="0" borderId="0" xfId="0" applyFont="1" applyFill="1" applyBorder="1"/>
    <xf numFmtId="0" fontId="0" fillId="0" borderId="0" xfId="0" applyFill="1" applyBorder="1" applyAlignment="1">
      <alignment vertical="center"/>
    </xf>
    <xf numFmtId="49" fontId="0" fillId="0" borderId="0" xfId="0" applyNumberFormat="1" applyFont="1" applyBorder="1" applyAlignment="1">
      <alignment horizontal="left" vertical="top" wrapText="1"/>
    </xf>
    <xf numFmtId="0" fontId="17" fillId="0" borderId="0" xfId="0" applyFont="1"/>
    <xf numFmtId="0" fontId="1" fillId="5" borderId="5" xfId="0" applyFont="1" applyFill="1" applyBorder="1"/>
    <xf numFmtId="0" fontId="2" fillId="2" borderId="1" xfId="0" applyFont="1" applyFill="1" applyBorder="1" applyAlignment="1">
      <alignment horizontal="center" wrapText="1"/>
    </xf>
    <xf numFmtId="0" fontId="3" fillId="0" borderId="0" xfId="0" applyFont="1"/>
    <xf numFmtId="0" fontId="5" fillId="0" borderId="0" xfId="0" applyFont="1" applyFill="1"/>
    <xf numFmtId="165" fontId="0" fillId="0" borderId="0" xfId="0" applyNumberFormat="1" applyFill="1" applyBorder="1" applyAlignment="1">
      <alignment horizontal="center" vertical="center"/>
    </xf>
    <xf numFmtId="0" fontId="0" fillId="12" borderId="1" xfId="0" applyFill="1" applyBorder="1" applyAlignment="1">
      <alignment horizontal="center" vertical="center"/>
    </xf>
    <xf numFmtId="0" fontId="5" fillId="12" borderId="1" xfId="0" applyFont="1" applyFill="1" applyBorder="1" applyAlignment="1">
      <alignment horizontal="center"/>
    </xf>
    <xf numFmtId="0" fontId="1" fillId="0" borderId="0" xfId="0" applyFont="1"/>
    <xf numFmtId="0" fontId="29" fillId="0" borderId="0" xfId="0" applyFont="1" applyFill="1" applyBorder="1" applyAlignment="1">
      <alignment horizontal="center" vertical="center"/>
    </xf>
    <xf numFmtId="0" fontId="31" fillId="0" borderId="0" xfId="0" applyFont="1" applyBorder="1"/>
    <xf numFmtId="0" fontId="11" fillId="0" borderId="0" xfId="0" applyFont="1"/>
    <xf numFmtId="0" fontId="0" fillId="0" borderId="0" xfId="0" applyFont="1" applyFill="1"/>
    <xf numFmtId="0" fontId="0" fillId="0" borderId="0" xfId="0" applyFont="1"/>
    <xf numFmtId="0" fontId="37" fillId="0" borderId="0" xfId="0" applyFont="1" applyFill="1" applyAlignment="1">
      <alignment horizontal="center"/>
    </xf>
    <xf numFmtId="0" fontId="0" fillId="0" borderId="0" xfId="0" applyFont="1" applyAlignment="1">
      <alignment horizontal="center"/>
    </xf>
    <xf numFmtId="0" fontId="0" fillId="0" borderId="0" xfId="0" applyFont="1" applyFill="1" applyBorder="1"/>
    <xf numFmtId="0" fontId="0" fillId="0" borderId="0" xfId="0" applyFont="1" applyFill="1" applyBorder="1" applyAlignment="1">
      <alignment horizontal="center"/>
    </xf>
    <xf numFmtId="0" fontId="27" fillId="10" borderId="0" xfId="0" applyFont="1" applyFill="1" applyBorder="1" applyAlignment="1"/>
    <xf numFmtId="0" fontId="11" fillId="0" borderId="0" xfId="0" applyFont="1" applyAlignment="1">
      <alignment wrapText="1"/>
    </xf>
    <xf numFmtId="0" fontId="2" fillId="0" borderId="0" xfId="0" applyFont="1" applyAlignment="1">
      <alignment wrapText="1"/>
    </xf>
    <xf numFmtId="0" fontId="18" fillId="0" borderId="0" xfId="0" applyFont="1" applyFill="1" applyAlignment="1">
      <alignment horizontal="center" vertical="center"/>
    </xf>
    <xf numFmtId="0" fontId="1" fillId="0" borderId="0" xfId="0" applyFont="1" applyBorder="1"/>
    <xf numFmtId="0" fontId="0" fillId="0" borderId="0" xfId="0" applyFont="1" applyBorder="1" applyAlignment="1">
      <alignment wrapText="1"/>
    </xf>
    <xf numFmtId="0" fontId="7" fillId="0" borderId="0" xfId="0" applyFont="1" applyBorder="1" applyAlignment="1">
      <alignment horizontal="left" wrapText="1"/>
    </xf>
    <xf numFmtId="0" fontId="40" fillId="0" borderId="0" xfId="0" applyFont="1" applyFill="1" applyBorder="1"/>
    <xf numFmtId="0" fontId="3" fillId="0" borderId="0" xfId="0" applyFont="1" applyFill="1" applyBorder="1" applyAlignment="1">
      <alignment horizontal="left" vertical="center" wrapText="1"/>
    </xf>
    <xf numFmtId="0" fontId="40" fillId="0" borderId="0" xfId="0" applyFont="1" applyFill="1"/>
    <xf numFmtId="0" fontId="1" fillId="0" borderId="0" xfId="0" applyFont="1" applyFill="1" applyAlignment="1">
      <alignment horizontal="center"/>
    </xf>
    <xf numFmtId="0" fontId="2" fillId="0" borderId="0" xfId="0" applyFont="1" applyFill="1"/>
    <xf numFmtId="0" fontId="27" fillId="0" borderId="0" xfId="0" applyFont="1" applyFill="1" applyAlignment="1">
      <alignment wrapText="1"/>
    </xf>
    <xf numFmtId="0" fontId="32" fillId="0" borderId="0" xfId="5" applyFont="1" applyFill="1" applyBorder="1" applyAlignment="1">
      <alignment horizontal="left" vertical="top"/>
    </xf>
    <xf numFmtId="0" fontId="0" fillId="0" borderId="0" xfId="0"/>
    <xf numFmtId="0" fontId="0" fillId="14" borderId="0" xfId="0" applyFont="1" applyFill="1"/>
    <xf numFmtId="0" fontId="39" fillId="0" borderId="0" xfId="0" applyFont="1" applyFill="1" applyAlignment="1">
      <alignment horizontal="center" vertical="center"/>
    </xf>
    <xf numFmtId="0" fontId="6" fillId="0" borderId="0" xfId="0" applyFont="1" applyFill="1" applyBorder="1" applyAlignment="1">
      <alignment horizontal="center" vertical="center"/>
    </xf>
    <xf numFmtId="0" fontId="3" fillId="0" borderId="0" xfId="0" applyFont="1" applyAlignment="1">
      <alignment horizontal="center"/>
    </xf>
    <xf numFmtId="0" fontId="0" fillId="0" borderId="0" xfId="0"/>
    <xf numFmtId="0" fontId="0" fillId="0" borderId="0" xfId="0" applyFont="1" applyFill="1" applyAlignment="1">
      <alignment horizontal="center"/>
    </xf>
    <xf numFmtId="0" fontId="3" fillId="0" borderId="0" xfId="0" applyFont="1" applyFill="1"/>
    <xf numFmtId="0" fontId="2" fillId="10" borderId="0" xfId="0" applyFont="1" applyFill="1" applyBorder="1"/>
    <xf numFmtId="0" fontId="0" fillId="0" borderId="0" xfId="0" applyBorder="1" applyAlignment="1">
      <alignment horizontal="center" vertical="center" textRotation="90"/>
    </xf>
    <xf numFmtId="0" fontId="1" fillId="0" borderId="0" xfId="0" applyFont="1" applyBorder="1" applyAlignment="1">
      <alignment horizontal="left" vertical="top"/>
    </xf>
    <xf numFmtId="0" fontId="1" fillId="0" borderId="0" xfId="0" applyFont="1" applyBorder="1" applyAlignment="1">
      <alignment horizontal="lef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vertical="top"/>
    </xf>
    <xf numFmtId="0" fontId="4" fillId="10" borderId="0" xfId="4" applyFont="1" applyFill="1" applyBorder="1" applyAlignment="1">
      <alignment horizontal="left" vertical="top" wrapText="1"/>
    </xf>
    <xf numFmtId="0" fontId="5" fillId="0" borderId="0" xfId="0" applyFont="1" applyFill="1" applyBorder="1"/>
    <xf numFmtId="0" fontId="30" fillId="0" borderId="0" xfId="0" applyFont="1" applyFill="1" applyBorder="1" applyAlignment="1">
      <alignment horizontal="center" vertical="center"/>
    </xf>
    <xf numFmtId="0" fontId="0" fillId="0" borderId="0" xfId="0" applyFill="1" applyBorder="1" applyAlignment="1">
      <alignment horizontal="left" wrapText="1"/>
    </xf>
    <xf numFmtId="0" fontId="3" fillId="0" borderId="0" xfId="0" applyFont="1" applyFill="1" applyBorder="1" applyAlignment="1">
      <alignment horizontal="left" wrapText="1"/>
    </xf>
    <xf numFmtId="0" fontId="30" fillId="0" borderId="0" xfId="0" applyFont="1" applyFill="1" applyBorder="1" applyAlignment="1">
      <alignment horizontal="center"/>
    </xf>
    <xf numFmtId="0" fontId="3" fillId="0" borderId="0" xfId="0" applyFont="1" applyFill="1" applyBorder="1" applyAlignment="1">
      <alignment horizontal="center"/>
    </xf>
    <xf numFmtId="0" fontId="6" fillId="0" borderId="0" xfId="0" applyFont="1" applyFill="1" applyBorder="1" applyAlignment="1">
      <alignment horizontal="left" wrapText="1"/>
    </xf>
    <xf numFmtId="0" fontId="27" fillId="0" borderId="0" xfId="0" applyFont="1" applyFill="1" applyBorder="1" applyAlignment="1">
      <alignment horizontal="left" wrapText="1"/>
    </xf>
    <xf numFmtId="0" fontId="11" fillId="0" borderId="0" xfId="0" applyFont="1" applyBorder="1"/>
    <xf numFmtId="0" fontId="1" fillId="5" borderId="1" xfId="0" applyFont="1" applyFill="1" applyBorder="1" applyAlignment="1">
      <alignment horizontal="center"/>
    </xf>
    <xf numFmtId="0" fontId="3"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1" fillId="0" borderId="0" xfId="0" applyFont="1" applyFill="1" applyBorder="1" applyAlignment="1">
      <alignment horizontal="center"/>
    </xf>
    <xf numFmtId="0" fontId="0" fillId="0" borderId="0" xfId="0"/>
    <xf numFmtId="0" fontId="5"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4" fillId="0" borderId="0" xfId="4" applyFont="1" applyFill="1" applyBorder="1" applyAlignment="1">
      <alignment horizontal="left" vertical="top" wrapText="1"/>
    </xf>
    <xf numFmtId="49" fontId="3" fillId="0" borderId="0" xfId="0" applyNumberFormat="1" applyFont="1" applyFill="1" applyBorder="1" applyAlignment="1">
      <alignment horizontal="left" vertical="top" wrapText="1"/>
    </xf>
    <xf numFmtId="0" fontId="0" fillId="10" borderId="5" xfId="0" applyFill="1" applyBorder="1" applyAlignment="1">
      <alignment horizontal="left" vertical="top"/>
    </xf>
    <xf numFmtId="0" fontId="1" fillId="10" borderId="1" xfId="0" applyFont="1" applyFill="1" applyBorder="1" applyAlignment="1">
      <alignment horizontal="left" vertical="top"/>
    </xf>
    <xf numFmtId="0" fontId="0" fillId="10" borderId="9" xfId="0" applyFill="1" applyBorder="1" applyAlignment="1">
      <alignment horizontal="left" vertical="top"/>
    </xf>
    <xf numFmtId="0" fontId="0" fillId="10" borderId="2" xfId="0" applyFill="1" applyBorder="1" applyAlignment="1">
      <alignment horizontal="left" vertical="top"/>
    </xf>
    <xf numFmtId="0" fontId="1" fillId="10" borderId="2" xfId="0" applyFont="1" applyFill="1" applyBorder="1" applyAlignment="1">
      <alignment horizontal="left" vertical="top"/>
    </xf>
    <xf numFmtId="0" fontId="1" fillId="10" borderId="9" xfId="0" applyFont="1" applyFill="1" applyBorder="1" applyAlignment="1">
      <alignment horizontal="left" vertical="top"/>
    </xf>
    <xf numFmtId="0" fontId="0" fillId="10" borderId="5" xfId="0" applyFill="1" applyBorder="1" applyAlignment="1">
      <alignment vertical="top"/>
    </xf>
    <xf numFmtId="0" fontId="0" fillId="10" borderId="9" xfId="0" applyFill="1" applyBorder="1" applyAlignment="1">
      <alignment vertical="top"/>
    </xf>
    <xf numFmtId="0" fontId="0" fillId="10" borderId="2" xfId="0" applyFill="1" applyBorder="1" applyAlignment="1">
      <alignment vertical="top"/>
    </xf>
    <xf numFmtId="0" fontId="0" fillId="10" borderId="1" xfId="0" applyFill="1" applyBorder="1" applyAlignment="1">
      <alignment vertical="top"/>
    </xf>
    <xf numFmtId="0" fontId="0" fillId="10" borderId="0" xfId="0" applyFill="1"/>
    <xf numFmtId="0" fontId="0" fillId="0" borderId="0" xfId="0"/>
    <xf numFmtId="0" fontId="0" fillId="0" borderId="0" xfId="0" applyFont="1" applyFill="1" applyBorder="1" applyAlignment="1">
      <alignment horizontal="left" vertical="top"/>
    </xf>
    <xf numFmtId="0" fontId="0" fillId="14" borderId="0" xfId="0" applyFont="1" applyFill="1" applyAlignment="1">
      <alignment horizontal="center" vertical="center"/>
    </xf>
    <xf numFmtId="0" fontId="1" fillId="0" borderId="0" xfId="0" applyFont="1" applyFill="1" applyBorder="1" applyAlignment="1">
      <alignment horizontal="left" vertical="top"/>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164" fontId="20" fillId="0" borderId="0" xfId="2" applyFont="1" applyFill="1" applyAlignment="1" applyProtection="1">
      <alignment horizontal="center" vertical="center"/>
    </xf>
    <xf numFmtId="0" fontId="0" fillId="0" borderId="0" xfId="0" applyFont="1" applyAlignment="1">
      <alignment wrapText="1"/>
    </xf>
    <xf numFmtId="0" fontId="24" fillId="0" borderId="0" xfId="0" applyFont="1" applyAlignment="1">
      <alignment horizontal="center"/>
    </xf>
    <xf numFmtId="0" fontId="3" fillId="0" borderId="0" xfId="0" applyFont="1" applyFill="1" applyAlignment="1">
      <alignment wrapText="1"/>
    </xf>
    <xf numFmtId="0" fontId="27" fillId="0" borderId="0" xfId="0" applyFont="1" applyFill="1" applyBorder="1" applyAlignment="1">
      <alignment horizontal="center" vertical="center" wrapText="1"/>
    </xf>
    <xf numFmtId="0" fontId="1" fillId="0" borderId="0" xfId="0" applyFont="1" applyBorder="1" applyAlignment="1">
      <alignment horizontal="center"/>
    </xf>
    <xf numFmtId="0" fontId="0" fillId="0" borderId="0" xfId="0" applyFont="1" applyBorder="1" applyAlignment="1">
      <alignment horizontal="left" wrapText="1"/>
    </xf>
    <xf numFmtId="0" fontId="5" fillId="0" borderId="0" xfId="0" applyFont="1" applyBorder="1" applyAlignment="1">
      <alignment horizontal="left" wrapText="1"/>
    </xf>
    <xf numFmtId="0" fontId="0"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Fill="1" applyBorder="1" applyAlignment="1">
      <alignment horizontal="left" wrapText="1"/>
    </xf>
    <xf numFmtId="0" fontId="0" fillId="0" borderId="0" xfId="0" applyFont="1" applyBorder="1" applyAlignment="1">
      <alignment horizontal="center" vertical="center" wrapText="1"/>
    </xf>
    <xf numFmtId="165" fontId="0" fillId="0" borderId="0" xfId="0" applyNumberFormat="1" applyFont="1" applyFill="1" applyBorder="1" applyAlignment="1">
      <alignment horizontal="center" vertical="center"/>
    </xf>
    <xf numFmtId="0" fontId="14" fillId="0" borderId="0" xfId="5" applyFont="1" applyFill="1" applyBorder="1" applyAlignment="1">
      <alignment horizontal="left" vertical="top"/>
    </xf>
    <xf numFmtId="165" fontId="0" fillId="0" borderId="0" xfId="0" applyNumberFormat="1" applyFont="1" applyFill="1" applyBorder="1" applyAlignment="1">
      <alignment horizontal="center"/>
    </xf>
    <xf numFmtId="0" fontId="0" fillId="0" borderId="0" xfId="0" applyFont="1" applyBorder="1"/>
    <xf numFmtId="0" fontId="22" fillId="13" borderId="3" xfId="0" applyFont="1" applyFill="1" applyBorder="1" applyAlignment="1">
      <alignment horizontal="right" vertical="center" wrapText="1"/>
    </xf>
    <xf numFmtId="0" fontId="22" fillId="13" borderId="15" xfId="0" applyFont="1" applyFill="1" applyBorder="1" applyAlignment="1">
      <alignment horizontal="left" vertical="center" wrapText="1"/>
    </xf>
    <xf numFmtId="0" fontId="0" fillId="0" borderId="11" xfId="0" applyFont="1" applyBorder="1" applyAlignment="1">
      <alignment horizontal="right"/>
    </xf>
    <xf numFmtId="0" fontId="0" fillId="0" borderId="4" xfId="0" applyFont="1" applyBorder="1" applyAlignment="1">
      <alignment horizontal="right"/>
    </xf>
    <xf numFmtId="0" fontId="22" fillId="0" borderId="11" xfId="0" applyFont="1" applyFill="1" applyBorder="1" applyAlignment="1">
      <alignment horizontal="right" vertical="center" wrapText="1"/>
    </xf>
    <xf numFmtId="0" fontId="22" fillId="0" borderId="13" xfId="0" applyFont="1" applyFill="1" applyBorder="1" applyAlignment="1">
      <alignment horizontal="left" vertical="center" wrapText="1"/>
    </xf>
    <xf numFmtId="0" fontId="22" fillId="0" borderId="3" xfId="0" applyFont="1" applyFill="1" applyBorder="1" applyAlignment="1">
      <alignment horizontal="right" vertical="center" wrapText="1"/>
    </xf>
    <xf numFmtId="0" fontId="22" fillId="0" borderId="15" xfId="0" applyFont="1" applyFill="1" applyBorder="1" applyAlignment="1">
      <alignment horizontal="left" vertical="center" wrapText="1"/>
    </xf>
    <xf numFmtId="0" fontId="28" fillId="0" borderId="3" xfId="0" applyFont="1" applyBorder="1" applyAlignment="1">
      <alignment horizontal="right" vertical="center" wrapText="1"/>
    </xf>
    <xf numFmtId="0" fontId="28" fillId="0" borderId="15" xfId="0" applyFont="1" applyFill="1" applyBorder="1" applyAlignment="1">
      <alignment horizontal="left" vertical="center" wrapText="1"/>
    </xf>
    <xf numFmtId="0" fontId="28" fillId="0" borderId="4" xfId="0" applyFont="1" applyBorder="1" applyAlignment="1">
      <alignment horizontal="right" vertical="center" wrapText="1"/>
    </xf>
    <xf numFmtId="0" fontId="28" fillId="0" borderId="10" xfId="0" applyFont="1" applyFill="1" applyBorder="1" applyAlignment="1">
      <alignment horizontal="left" vertical="center" wrapText="1"/>
    </xf>
    <xf numFmtId="0" fontId="22" fillId="0" borderId="11" xfId="0" applyFont="1" applyBorder="1" applyAlignment="1">
      <alignment horizontal="right" vertical="center" wrapText="1"/>
    </xf>
    <xf numFmtId="0" fontId="28" fillId="0" borderId="11" xfId="0" applyFont="1" applyBorder="1" applyAlignment="1">
      <alignment horizontal="right" vertical="center" wrapText="1"/>
    </xf>
    <xf numFmtId="0" fontId="28" fillId="0" borderId="13" xfId="0" applyFont="1" applyFill="1" applyBorder="1" applyAlignment="1">
      <alignment horizontal="left" vertical="center" wrapText="1"/>
    </xf>
    <xf numFmtId="0" fontId="22" fillId="0" borderId="14" xfId="0" applyFont="1" applyBorder="1" applyAlignment="1">
      <alignment horizontal="right" vertical="center" wrapText="1"/>
    </xf>
    <xf numFmtId="0" fontId="22" fillId="0" borderId="8" xfId="0" applyFont="1" applyFill="1" applyBorder="1" applyAlignment="1">
      <alignment horizontal="left" vertical="center" wrapText="1"/>
    </xf>
    <xf numFmtId="0" fontId="22" fillId="13" borderId="6" xfId="0" applyFont="1" applyFill="1" applyBorder="1" applyAlignment="1">
      <alignment horizontal="right" vertical="center" wrapText="1"/>
    </xf>
    <xf numFmtId="0" fontId="41" fillId="0" borderId="0" xfId="0" applyFont="1" applyBorder="1"/>
    <xf numFmtId="0" fontId="0" fillId="0" borderId="0" xfId="0" applyFont="1" applyBorder="1" applyAlignment="1">
      <alignment horizontal="center"/>
    </xf>
    <xf numFmtId="0" fontId="41" fillId="0" borderId="0" xfId="0" applyFont="1" applyBorder="1" applyAlignment="1">
      <alignment horizontal="center" vertical="center"/>
    </xf>
    <xf numFmtId="0" fontId="24" fillId="0" borderId="0" xfId="0" applyFont="1" applyAlignment="1"/>
    <xf numFmtId="0" fontId="25" fillId="0" borderId="0" xfId="0" applyFont="1" applyAlignment="1"/>
    <xf numFmtId="0" fontId="3" fillId="0" borderId="0" xfId="0" applyFont="1" applyBorder="1" applyAlignment="1">
      <alignment horizontal="left" wrapText="1"/>
    </xf>
    <xf numFmtId="0" fontId="6" fillId="13" borderId="0" xfId="0" applyFont="1" applyFill="1" applyBorder="1" applyAlignment="1">
      <alignment horizontal="center" vertical="center"/>
    </xf>
    <xf numFmtId="0" fontId="24" fillId="0" borderId="0" xfId="0" applyFont="1" applyAlignment="1">
      <alignment horizontal="center"/>
    </xf>
    <xf numFmtId="0" fontId="25" fillId="0" borderId="0" xfId="0" applyFont="1" applyAlignment="1">
      <alignment horizontal="center"/>
    </xf>
    <xf numFmtId="0" fontId="22" fillId="13" borderId="8" xfId="0" applyFont="1" applyFill="1" applyBorder="1" applyAlignment="1">
      <alignment horizontal="left" vertical="center" wrapText="1"/>
    </xf>
    <xf numFmtId="0" fontId="28" fillId="0" borderId="13" xfId="0" applyFont="1" applyBorder="1" applyAlignment="1">
      <alignment horizontal="left" vertical="center" wrapText="1"/>
    </xf>
    <xf numFmtId="0" fontId="28" fillId="0" borderId="10" xfId="0" applyFont="1" applyBorder="1" applyAlignment="1">
      <alignment horizontal="left" vertical="center" wrapText="1"/>
    </xf>
    <xf numFmtId="0" fontId="0" fillId="16" borderId="0" xfId="0" applyFont="1" applyFill="1"/>
    <xf numFmtId="0" fontId="35" fillId="16" borderId="0" xfId="0" applyFont="1" applyFill="1" applyAlignment="1">
      <alignment horizontal="center"/>
    </xf>
    <xf numFmtId="0" fontId="36" fillId="16" borderId="0" xfId="0" applyFont="1" applyFill="1" applyAlignment="1">
      <alignment horizontal="center"/>
    </xf>
    <xf numFmtId="0" fontId="0" fillId="13" borderId="0" xfId="0" applyFont="1" applyFill="1"/>
    <xf numFmtId="0" fontId="0" fillId="17" borderId="0" xfId="0" applyFont="1" applyFill="1"/>
    <xf numFmtId="0" fontId="52" fillId="0" borderId="0" xfId="0" applyFont="1" applyFill="1" applyBorder="1" applyAlignment="1">
      <alignment horizontal="center"/>
    </xf>
    <xf numFmtId="0" fontId="54" fillId="3" borderId="6" xfId="0" applyFont="1" applyFill="1" applyBorder="1" applyAlignment="1">
      <alignment horizontal="left"/>
    </xf>
    <xf numFmtId="0" fontId="54" fillId="3" borderId="8" xfId="0" applyFont="1" applyFill="1" applyBorder="1" applyAlignment="1">
      <alignment horizontal="left"/>
    </xf>
    <xf numFmtId="0" fontId="54" fillId="3" borderId="1" xfId="0" applyFont="1" applyFill="1" applyBorder="1" applyAlignment="1">
      <alignment horizontal="center"/>
    </xf>
    <xf numFmtId="0" fontId="56" fillId="0" borderId="0" xfId="0" applyFont="1" applyFill="1" applyBorder="1" applyAlignment="1">
      <alignment wrapText="1"/>
    </xf>
    <xf numFmtId="0" fontId="56" fillId="0" borderId="0" xfId="0" applyFont="1" applyFill="1" applyBorder="1" applyAlignment="1">
      <alignment horizontal="left"/>
    </xf>
    <xf numFmtId="0" fontId="56" fillId="0" borderId="0" xfId="0" applyFont="1" applyFill="1" applyBorder="1" applyAlignment="1">
      <alignment horizontal="center"/>
    </xf>
    <xf numFmtId="0" fontId="57" fillId="3" borderId="1" xfId="0" applyFont="1" applyFill="1" applyBorder="1" applyAlignment="1">
      <alignment horizontal="center" vertical="center"/>
    </xf>
    <xf numFmtId="0" fontId="53" fillId="3" borderId="1" xfId="0" applyFont="1" applyFill="1" applyBorder="1" applyAlignment="1">
      <alignment horizontal="center" vertical="center"/>
    </xf>
    <xf numFmtId="0" fontId="56" fillId="0" borderId="0" xfId="5" applyFont="1" applyFill="1" applyBorder="1" applyAlignment="1">
      <alignment horizontal="left"/>
    </xf>
    <xf numFmtId="0" fontId="53" fillId="0" borderId="0" xfId="0" applyFont="1"/>
    <xf numFmtId="0" fontId="53" fillId="19" borderId="3" xfId="0" applyFont="1" applyFill="1" applyBorder="1" applyAlignment="1">
      <alignment vertical="top" wrapText="1"/>
    </xf>
    <xf numFmtId="0" fontId="53" fillId="19" borderId="0" xfId="0" applyFont="1" applyFill="1" applyBorder="1" applyAlignment="1">
      <alignment vertical="top" wrapText="1"/>
    </xf>
    <xf numFmtId="0" fontId="53" fillId="19" borderId="15" xfId="0" applyFont="1" applyFill="1" applyBorder="1" applyAlignment="1">
      <alignment vertical="top" wrapText="1"/>
    </xf>
    <xf numFmtId="0" fontId="53" fillId="19" borderId="3" xfId="0" applyFont="1" applyFill="1" applyBorder="1" applyAlignment="1">
      <alignment wrapText="1"/>
    </xf>
    <xf numFmtId="0" fontId="53" fillId="19" borderId="0" xfId="0" applyFont="1" applyFill="1" applyBorder="1" applyAlignment="1">
      <alignment wrapText="1"/>
    </xf>
    <xf numFmtId="0" fontId="53" fillId="19" borderId="15" xfId="0" applyFont="1" applyFill="1" applyBorder="1" applyAlignment="1">
      <alignment wrapText="1"/>
    </xf>
    <xf numFmtId="0" fontId="53" fillId="0" borderId="0" xfId="0" applyFont="1" applyAlignment="1">
      <alignment horizontal="left" wrapText="1"/>
    </xf>
    <xf numFmtId="0" fontId="53" fillId="0" borderId="0" xfId="0" applyFont="1" applyAlignment="1">
      <alignment wrapText="1"/>
    </xf>
    <xf numFmtId="0" fontId="53" fillId="19" borderId="3" xfId="0" applyFont="1" applyFill="1" applyBorder="1"/>
    <xf numFmtId="0" fontId="58" fillId="0" borderId="0" xfId="0" applyFont="1"/>
    <xf numFmtId="0" fontId="57" fillId="0" borderId="0" xfId="0" applyFont="1" applyFill="1" applyBorder="1" applyAlignment="1">
      <alignment wrapText="1"/>
    </xf>
    <xf numFmtId="0" fontId="59" fillId="19" borderId="11" xfId="0" applyFont="1" applyFill="1" applyBorder="1" applyAlignment="1">
      <alignment horizontal="center" vertical="top"/>
    </xf>
    <xf numFmtId="0" fontId="53" fillId="19" borderId="3" xfId="0" applyFont="1" applyFill="1" applyBorder="1" applyAlignment="1">
      <alignment horizontal="center" vertical="top" wrapText="1"/>
    </xf>
    <xf numFmtId="0" fontId="53" fillId="19" borderId="4" xfId="0" applyFont="1" applyFill="1" applyBorder="1" applyAlignment="1">
      <alignment horizontal="center" vertical="top"/>
    </xf>
    <xf numFmtId="0" fontId="53" fillId="19" borderId="3" xfId="0" applyFont="1" applyFill="1" applyBorder="1" applyAlignment="1">
      <alignment horizontal="center"/>
    </xf>
    <xf numFmtId="0" fontId="53" fillId="19" borderId="4" xfId="0" applyFont="1" applyFill="1" applyBorder="1" applyAlignment="1">
      <alignment horizontal="center" vertical="center" wrapText="1"/>
    </xf>
    <xf numFmtId="0" fontId="18" fillId="0" borderId="0" xfId="0" applyFont="1" applyFill="1"/>
    <xf numFmtId="0" fontId="60" fillId="0" borderId="0" xfId="0" applyFont="1" applyFill="1" applyAlignment="1">
      <alignment wrapText="1"/>
    </xf>
    <xf numFmtId="0" fontId="61" fillId="0" borderId="0" xfId="0" applyFont="1" applyFill="1"/>
    <xf numFmtId="0" fontId="14" fillId="0" borderId="0" xfId="5" applyFont="1" applyAlignment="1">
      <alignment horizontal="center"/>
    </xf>
    <xf numFmtId="0" fontId="0" fillId="0" borderId="0" xfId="0" applyFont="1" applyFill="1" applyBorder="1" applyAlignment="1">
      <alignment wrapText="1"/>
    </xf>
    <xf numFmtId="0" fontId="0" fillId="14" borderId="0" xfId="0" applyFont="1" applyFill="1" applyAlignment="1">
      <alignment horizontal="center"/>
    </xf>
    <xf numFmtId="0" fontId="0" fillId="0" borderId="0" xfId="0" applyFont="1" applyFill="1" applyAlignment="1">
      <alignment wrapText="1"/>
    </xf>
    <xf numFmtId="0" fontId="3" fillId="0" borderId="0" xfId="0" applyFont="1" applyAlignment="1">
      <alignment wrapText="1"/>
    </xf>
    <xf numFmtId="0" fontId="29" fillId="17" borderId="0" xfId="0" applyFont="1" applyFill="1" applyBorder="1" applyAlignment="1">
      <alignment horizontal="center" vertical="center"/>
    </xf>
    <xf numFmtId="0" fontId="18" fillId="17" borderId="0" xfId="0" applyFont="1" applyFill="1"/>
    <xf numFmtId="0" fontId="3" fillId="17" borderId="0" xfId="0" applyFont="1" applyFill="1" applyAlignment="1">
      <alignment wrapText="1"/>
    </xf>
    <xf numFmtId="0" fontId="53" fillId="0" borderId="0" xfId="0" applyFont="1" applyFill="1"/>
    <xf numFmtId="0" fontId="53" fillId="4" borderId="1" xfId="0" applyFont="1" applyFill="1" applyBorder="1" applyAlignment="1">
      <alignment horizontal="center"/>
    </xf>
    <xf numFmtId="0" fontId="56" fillId="0" borderId="0" xfId="0" applyFont="1" applyFill="1" applyAlignment="1">
      <alignment wrapText="1"/>
    </xf>
    <xf numFmtId="0" fontId="56" fillId="0" borderId="0" xfId="0" applyFont="1" applyFill="1" applyBorder="1" applyAlignment="1">
      <alignment vertical="center" wrapText="1"/>
    </xf>
    <xf numFmtId="0" fontId="56" fillId="0" borderId="0" xfId="0" applyFont="1" applyFill="1" applyBorder="1" applyAlignment="1">
      <alignment horizontal="center" vertical="center" wrapText="1"/>
    </xf>
    <xf numFmtId="0" fontId="53" fillId="5" borderId="1" xfId="0" applyFont="1" applyFill="1" applyBorder="1" applyAlignment="1">
      <alignment horizontal="center"/>
    </xf>
    <xf numFmtId="0" fontId="58" fillId="5" borderId="5" xfId="0" applyFont="1" applyFill="1" applyBorder="1" applyAlignment="1">
      <alignment horizontal="center"/>
    </xf>
    <xf numFmtId="0" fontId="67" fillId="17" borderId="0" xfId="0" applyFont="1" applyFill="1" applyBorder="1" applyAlignment="1">
      <alignment horizontal="center" vertical="center"/>
    </xf>
    <xf numFmtId="0" fontId="34" fillId="16" borderId="0" xfId="0" applyFont="1" applyFill="1" applyAlignment="1"/>
    <xf numFmtId="0" fontId="68" fillId="17" borderId="0" xfId="0" applyFont="1" applyFill="1"/>
    <xf numFmtId="0" fontId="69" fillId="17" borderId="0" xfId="0" applyFont="1" applyFill="1" applyAlignment="1">
      <alignment horizontal="center"/>
    </xf>
    <xf numFmtId="0" fontId="68" fillId="17" borderId="0" xfId="0" applyFont="1" applyFill="1" applyAlignment="1">
      <alignment horizontal="center"/>
    </xf>
    <xf numFmtId="0" fontId="68" fillId="0" borderId="0" xfId="0" applyFont="1" applyFill="1"/>
    <xf numFmtId="0" fontId="1" fillId="5" borderId="9" xfId="0" applyFont="1" applyFill="1" applyBorder="1"/>
    <xf numFmtId="0" fontId="0" fillId="13" borderId="0" xfId="0" applyFont="1" applyFill="1" applyBorder="1"/>
    <xf numFmtId="0" fontId="0" fillId="13" borderId="0" xfId="0" applyFont="1" applyFill="1" applyBorder="1" applyAlignment="1">
      <alignment horizontal="left" vertical="center" wrapText="1"/>
    </xf>
    <xf numFmtId="0" fontId="41" fillId="13" borderId="0" xfId="0" applyFont="1" applyFill="1" applyBorder="1" applyAlignment="1">
      <alignment horizontal="left" vertical="center"/>
    </xf>
    <xf numFmtId="0" fontId="41" fillId="13" borderId="0" xfId="0" applyFont="1" applyFill="1" applyBorder="1" applyAlignment="1">
      <alignment horizontal="center" vertical="center"/>
    </xf>
    <xf numFmtId="0" fontId="41" fillId="13" borderId="0" xfId="0" applyFont="1" applyFill="1" applyBorder="1" applyAlignment="1">
      <alignment horizontal="right" vertical="center"/>
    </xf>
    <xf numFmtId="0" fontId="41" fillId="13" borderId="0" xfId="0" applyFont="1" applyFill="1" applyBorder="1"/>
    <xf numFmtId="0" fontId="28" fillId="5" borderId="6" xfId="0" applyFont="1" applyFill="1" applyBorder="1" applyAlignment="1">
      <alignment horizontal="right" vertical="center" wrapText="1"/>
    </xf>
    <xf numFmtId="0" fontId="28" fillId="5" borderId="8" xfId="0" applyFont="1" applyFill="1" applyBorder="1" applyAlignment="1">
      <alignment horizontal="left" vertical="center" wrapText="1"/>
    </xf>
    <xf numFmtId="0" fontId="22" fillId="0" borderId="6" xfId="0" applyFont="1" applyFill="1" applyBorder="1" applyAlignment="1">
      <alignment horizontal="right" vertical="center" wrapText="1"/>
    </xf>
    <xf numFmtId="0" fontId="28" fillId="0" borderId="7" xfId="0" applyFont="1" applyFill="1" applyBorder="1" applyAlignment="1">
      <alignment horizontal="right" vertical="center" wrapText="1"/>
    </xf>
    <xf numFmtId="0" fontId="28" fillId="0" borderId="11" xfId="0" applyFont="1" applyFill="1" applyBorder="1" applyAlignment="1">
      <alignment horizontal="right" vertical="center" wrapText="1"/>
    </xf>
    <xf numFmtId="0" fontId="28" fillId="0" borderId="3" xfId="0" applyFont="1" applyFill="1" applyBorder="1" applyAlignment="1">
      <alignment horizontal="right" vertical="center" wrapText="1"/>
    </xf>
    <xf numFmtId="0" fontId="28" fillId="0" borderId="4" xfId="0" applyFont="1" applyFill="1" applyBorder="1" applyAlignment="1">
      <alignment horizontal="right" vertical="center" wrapText="1"/>
    </xf>
    <xf numFmtId="0" fontId="22" fillId="0" borderId="14" xfId="0" applyFont="1" applyFill="1" applyBorder="1" applyAlignment="1">
      <alignment horizontal="right" vertical="center" wrapText="1"/>
    </xf>
    <xf numFmtId="0" fontId="29" fillId="0" borderId="0" xfId="0" applyFont="1" applyFill="1" applyBorder="1" applyAlignment="1">
      <alignment vertical="center"/>
    </xf>
    <xf numFmtId="0" fontId="27" fillId="0" borderId="0" xfId="0" applyFont="1" applyAlignment="1"/>
    <xf numFmtId="0" fontId="0" fillId="11" borderId="0" xfId="0" applyFont="1" applyFill="1"/>
    <xf numFmtId="0" fontId="0" fillId="0" borderId="0" xfId="0" applyFont="1" applyFill="1" applyAlignment="1">
      <alignment vertical="top"/>
    </xf>
    <xf numFmtId="0" fontId="1" fillId="5" borderId="1" xfId="0" applyFont="1" applyFill="1" applyBorder="1" applyAlignment="1">
      <alignment horizontal="center" vertical="top"/>
    </xf>
    <xf numFmtId="0" fontId="0" fillId="0" borderId="0" xfId="0" applyFont="1" applyBorder="1" applyAlignment="1">
      <alignment horizontal="left" vertical="top" wrapText="1"/>
    </xf>
    <xf numFmtId="0" fontId="53" fillId="0" borderId="0" xfId="0" applyFont="1" applyFill="1" applyAlignment="1">
      <alignment wrapText="1"/>
    </xf>
    <xf numFmtId="0" fontId="53" fillId="0" borderId="0" xfId="0" applyFont="1" applyFill="1" applyBorder="1"/>
    <xf numFmtId="0" fontId="53" fillId="0" borderId="0" xfId="0" applyFont="1" applyFill="1" applyBorder="1" applyAlignment="1">
      <alignment wrapText="1"/>
    </xf>
    <xf numFmtId="0" fontId="70" fillId="17" borderId="0" xfId="0" applyFont="1" applyFill="1" applyAlignment="1">
      <alignment wrapText="1"/>
    </xf>
    <xf numFmtId="0" fontId="70" fillId="0" borderId="0" xfId="0" applyFont="1" applyFill="1" applyAlignment="1">
      <alignment wrapText="1"/>
    </xf>
    <xf numFmtId="0" fontId="71" fillId="0" borderId="0" xfId="0" applyFont="1" applyFill="1" applyAlignment="1">
      <alignment horizontal="center"/>
    </xf>
    <xf numFmtId="0" fontId="72" fillId="0" borderId="0" xfId="0" applyFont="1"/>
    <xf numFmtId="0" fontId="71" fillId="0" borderId="0" xfId="0" applyFont="1" applyFill="1" applyBorder="1" applyAlignment="1">
      <alignment horizontal="center"/>
    </xf>
    <xf numFmtId="0" fontId="73" fillId="0" borderId="0" xfId="0" applyFont="1" applyFill="1" applyBorder="1" applyAlignment="1">
      <alignment horizontal="center" vertical="center" wrapText="1"/>
    </xf>
    <xf numFmtId="0" fontId="72" fillId="0" borderId="0" xfId="0" applyFont="1" applyFill="1" applyBorder="1" applyAlignment="1">
      <alignment horizontal="left" indent="1"/>
    </xf>
    <xf numFmtId="0" fontId="72" fillId="0" borderId="0" xfId="0" applyFont="1" applyFill="1"/>
    <xf numFmtId="0" fontId="0" fillId="0" borderId="0" xfId="0" applyFont="1" applyProtection="1">
      <protection hidden="1"/>
    </xf>
    <xf numFmtId="0" fontId="3" fillId="0" borderId="0" xfId="0" applyFont="1" applyProtection="1">
      <protection hidden="1"/>
    </xf>
    <xf numFmtId="0" fontId="0" fillId="0" borderId="0" xfId="0" applyFont="1" applyAlignment="1" applyProtection="1">
      <alignment horizontal="center"/>
      <protection hidden="1"/>
    </xf>
    <xf numFmtId="0" fontId="51" fillId="0" borderId="0" xfId="0" applyFont="1" applyProtection="1">
      <protection hidden="1"/>
    </xf>
    <xf numFmtId="0" fontId="74" fillId="0" borderId="0" xfId="0" applyFont="1"/>
    <xf numFmtId="0" fontId="75" fillId="0" borderId="0" xfId="0" applyFont="1"/>
    <xf numFmtId="0" fontId="3" fillId="0" borderId="0" xfId="0" applyFont="1" applyFill="1" applyAlignment="1"/>
    <xf numFmtId="0" fontId="30" fillId="0" borderId="0" xfId="0" applyFont="1" applyFill="1" applyAlignment="1">
      <alignment vertical="center"/>
    </xf>
    <xf numFmtId="0" fontId="3" fillId="13" borderId="0" xfId="0" applyFont="1" applyFill="1" applyAlignment="1">
      <alignment wrapText="1"/>
    </xf>
    <xf numFmtId="165" fontId="0" fillId="13" borderId="0" xfId="0" applyNumberFormat="1" applyFont="1" applyFill="1" applyBorder="1" applyAlignment="1">
      <alignment horizontal="center"/>
    </xf>
    <xf numFmtId="0" fontId="0" fillId="13" borderId="0" xfId="0" applyFont="1" applyFill="1" applyAlignment="1">
      <alignment vertical="top"/>
    </xf>
    <xf numFmtId="0" fontId="3" fillId="13" borderId="0" xfId="0" applyFont="1" applyFill="1" applyAlignment="1"/>
    <xf numFmtId="0" fontId="18" fillId="13" borderId="0" xfId="0" applyFont="1" applyFill="1" applyAlignment="1">
      <alignment horizontal="center" vertical="center"/>
    </xf>
    <xf numFmtId="0" fontId="75" fillId="0" borderId="0" xfId="0" applyFont="1" applyProtection="1">
      <protection hidden="1"/>
    </xf>
    <xf numFmtId="0" fontId="76" fillId="13" borderId="0" xfId="0" applyFont="1" applyFill="1"/>
    <xf numFmtId="0" fontId="76" fillId="0" borderId="0" xfId="0" applyFont="1" applyFill="1"/>
    <xf numFmtId="0" fontId="76" fillId="0" borderId="0" xfId="0" applyFont="1" applyFill="1" applyBorder="1"/>
    <xf numFmtId="0" fontId="76" fillId="13" borderId="0" xfId="0" applyFont="1" applyFill="1" applyAlignment="1">
      <alignment horizontal="center"/>
    </xf>
    <xf numFmtId="0" fontId="55" fillId="13" borderId="0" xfId="0" applyFont="1" applyFill="1" applyAlignment="1">
      <alignment horizontal="left" vertical="center"/>
    </xf>
    <xf numFmtId="0" fontId="53" fillId="13" borderId="0" xfId="0" applyFont="1" applyFill="1"/>
    <xf numFmtId="0" fontId="55" fillId="13" borderId="0" xfId="0" applyFont="1" applyFill="1" applyAlignment="1"/>
    <xf numFmtId="0" fontId="77" fillId="13" borderId="0" xfId="0" applyFont="1" applyFill="1" applyAlignment="1">
      <alignment horizontal="center" vertical="center"/>
    </xf>
    <xf numFmtId="0" fontId="77" fillId="0" borderId="0" xfId="0" applyFont="1" applyFill="1" applyAlignment="1">
      <alignment horizontal="center" vertical="center"/>
    </xf>
    <xf numFmtId="0" fontId="55" fillId="0" borderId="0" xfId="0" applyFont="1" applyFill="1"/>
    <xf numFmtId="0" fontId="54" fillId="13" borderId="0" xfId="0" applyFont="1" applyFill="1" applyAlignment="1">
      <alignment horizontal="left" wrapText="1"/>
    </xf>
    <xf numFmtId="0" fontId="54" fillId="13" borderId="0" xfId="0" applyFont="1" applyFill="1" applyAlignment="1">
      <alignment wrapText="1"/>
    </xf>
    <xf numFmtId="0" fontId="53" fillId="13" borderId="0" xfId="0" applyFont="1" applyFill="1" applyBorder="1"/>
    <xf numFmtId="0" fontId="55" fillId="13" borderId="0" xfId="0" applyFont="1" applyFill="1" applyAlignment="1">
      <alignment wrapText="1"/>
    </xf>
    <xf numFmtId="0" fontId="54" fillId="13" borderId="0" xfId="0" applyFont="1" applyFill="1"/>
    <xf numFmtId="0" fontId="53" fillId="13" borderId="0" xfId="0" applyFont="1" applyFill="1" applyAlignment="1">
      <alignment vertical="top"/>
    </xf>
    <xf numFmtId="0" fontId="53" fillId="6" borderId="1" xfId="0" applyFont="1" applyFill="1" applyBorder="1" applyAlignment="1">
      <alignment horizontal="center" vertical="top"/>
    </xf>
    <xf numFmtId="0" fontId="53" fillId="13" borderId="0" xfId="0" applyFont="1" applyFill="1" applyBorder="1" applyAlignment="1">
      <alignment horizontal="center" vertical="top"/>
    </xf>
    <xf numFmtId="0" fontId="53" fillId="6" borderId="1" xfId="0" applyFont="1" applyFill="1" applyBorder="1" applyAlignment="1">
      <alignment horizontal="center"/>
    </xf>
    <xf numFmtId="0" fontId="55" fillId="5" borderId="1" xfId="0" applyFont="1" applyFill="1" applyBorder="1"/>
    <xf numFmtId="0" fontId="53" fillId="0" borderId="1" xfId="0" applyFont="1" applyBorder="1" applyProtection="1">
      <protection locked="0"/>
    </xf>
    <xf numFmtId="0" fontId="53" fillId="8" borderId="1" xfId="0" applyFont="1" applyFill="1" applyBorder="1" applyAlignment="1">
      <alignment horizontal="center"/>
    </xf>
    <xf numFmtId="0" fontId="53" fillId="8" borderId="1" xfId="0" applyFont="1" applyFill="1" applyBorder="1"/>
    <xf numFmtId="0" fontId="53" fillId="13" borderId="0" xfId="0" applyFont="1" applyFill="1" applyAlignment="1">
      <alignment horizontal="center"/>
    </xf>
    <xf numFmtId="0" fontId="53" fillId="13" borderId="0" xfId="0" applyFont="1" applyFill="1" applyAlignment="1">
      <alignment horizontal="right" vertical="center"/>
    </xf>
    <xf numFmtId="0" fontId="56" fillId="13" borderId="0" xfId="0" applyFont="1" applyFill="1" applyAlignment="1"/>
    <xf numFmtId="0" fontId="81" fillId="13" borderId="0" xfId="0" applyFont="1" applyFill="1" applyAlignment="1">
      <alignment wrapText="1"/>
    </xf>
    <xf numFmtId="0" fontId="82" fillId="13" borderId="0" xfId="0" applyFont="1" applyFill="1"/>
    <xf numFmtId="0" fontId="82" fillId="0" borderId="0" xfId="0" applyFont="1" applyFill="1"/>
    <xf numFmtId="0" fontId="83" fillId="0" borderId="0" xfId="0" applyFont="1"/>
    <xf numFmtId="0" fontId="82" fillId="0" borderId="0" xfId="0" applyFont="1"/>
    <xf numFmtId="0" fontId="28" fillId="0" borderId="8" xfId="0" applyFont="1" applyFill="1" applyBorder="1" applyAlignment="1">
      <alignment vertical="center" wrapText="1"/>
    </xf>
    <xf numFmtId="0" fontId="1" fillId="5" borderId="1" xfId="0" applyFont="1" applyFill="1" applyBorder="1" applyAlignment="1">
      <alignment vertical="center"/>
    </xf>
    <xf numFmtId="0" fontId="55" fillId="0" borderId="0" xfId="0" applyFont="1" applyFill="1" applyAlignment="1">
      <alignment wrapText="1"/>
    </xf>
    <xf numFmtId="0" fontId="81" fillId="0" borderId="0" xfId="0" applyFont="1" applyFill="1" applyAlignment="1">
      <alignment wrapText="1"/>
    </xf>
    <xf numFmtId="0" fontId="53" fillId="0" borderId="0" xfId="0" applyFont="1" applyFill="1" applyAlignment="1">
      <alignment vertical="top"/>
    </xf>
    <xf numFmtId="0" fontId="53" fillId="0" borderId="0" xfId="0" applyFont="1" applyFill="1" applyAlignment="1">
      <alignment horizontal="right" vertical="center"/>
    </xf>
    <xf numFmtId="0" fontId="22"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7" fillId="0" borderId="0" xfId="0" applyFont="1" applyFill="1" applyBorder="1" applyAlignment="1">
      <alignment horizontal="left" wrapText="1"/>
    </xf>
    <xf numFmtId="0" fontId="3" fillId="0" borderId="0" xfId="0" applyFont="1" applyFill="1" applyBorder="1" applyAlignment="1">
      <alignment horizontal="center" wrapText="1"/>
    </xf>
    <xf numFmtId="0" fontId="84" fillId="0" borderId="0" xfId="0" applyFont="1" applyFill="1" applyBorder="1" applyAlignment="1">
      <alignment horizontal="center" vertical="center"/>
    </xf>
    <xf numFmtId="0" fontId="5" fillId="0" borderId="0" xfId="0" applyFont="1" applyFill="1" applyBorder="1" applyAlignment="1">
      <alignment horizontal="left" wrapText="1"/>
    </xf>
    <xf numFmtId="0" fontId="1"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41" fillId="0" borderId="0" xfId="0" applyFont="1" applyFill="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75" fillId="13" borderId="0" xfId="0" applyFont="1" applyFill="1"/>
    <xf numFmtId="165" fontId="76" fillId="13" borderId="0" xfId="0" applyNumberFormat="1" applyFont="1" applyFill="1" applyBorder="1" applyAlignment="1">
      <alignment horizontal="center" vertical="center"/>
    </xf>
    <xf numFmtId="0" fontId="80" fillId="13" borderId="0" xfId="5" applyFont="1" applyFill="1" applyBorder="1" applyAlignment="1">
      <alignment vertical="top"/>
    </xf>
    <xf numFmtId="165" fontId="76" fillId="13" borderId="0" xfId="0" applyNumberFormat="1" applyFont="1" applyFill="1" applyBorder="1" applyAlignment="1">
      <alignment horizontal="center"/>
    </xf>
    <xf numFmtId="0" fontId="75" fillId="13" borderId="0" xfId="0" applyFont="1" applyFill="1" applyAlignment="1">
      <alignment horizontal="center"/>
    </xf>
    <xf numFmtId="0" fontId="80" fillId="13" borderId="0" xfId="5" applyFont="1" applyFill="1" applyAlignment="1">
      <alignment horizontal="center"/>
    </xf>
    <xf numFmtId="0" fontId="67" fillId="17" borderId="0" xfId="0" applyFont="1" applyFill="1" applyBorder="1" applyAlignment="1">
      <alignment vertical="center"/>
    </xf>
    <xf numFmtId="0" fontId="6" fillId="0" borderId="0" xfId="0" applyFont="1" applyFill="1" applyBorder="1" applyAlignment="1">
      <alignment vertical="center" wrapText="1"/>
    </xf>
    <xf numFmtId="0" fontId="53" fillId="5" borderId="1" xfId="0" applyFont="1" applyFill="1" applyBorder="1" applyAlignment="1">
      <alignment vertical="top" wrapText="1"/>
    </xf>
    <xf numFmtId="0" fontId="53" fillId="13" borderId="0" xfId="0" applyFont="1" applyFill="1" applyBorder="1" applyAlignment="1">
      <alignment horizontal="center" vertical="center"/>
    </xf>
    <xf numFmtId="0" fontId="55" fillId="13" borderId="0" xfId="0" applyFont="1" applyFill="1" applyBorder="1" applyAlignment="1">
      <alignment vertical="top"/>
    </xf>
    <xf numFmtId="0" fontId="84" fillId="0" borderId="0" xfId="0" applyFont="1" applyFill="1" applyBorder="1" applyAlignment="1">
      <alignment vertical="center"/>
    </xf>
    <xf numFmtId="0" fontId="55" fillId="0" borderId="0" xfId="0" applyFont="1" applyFill="1" applyAlignment="1">
      <alignment horizontal="left" vertical="center"/>
    </xf>
    <xf numFmtId="0" fontId="27" fillId="0" borderId="0" xfId="0" applyFont="1" applyFill="1" applyAlignment="1">
      <alignment horizontal="left" wrapText="1"/>
    </xf>
    <xf numFmtId="0" fontId="3" fillId="13" borderId="0" xfId="0" applyFont="1" applyFill="1"/>
    <xf numFmtId="0" fontId="14" fillId="0" borderId="0" xfId="5" applyFont="1" applyFill="1"/>
    <xf numFmtId="0" fontId="85" fillId="0" borderId="0" xfId="0" applyFont="1" applyFill="1" applyBorder="1" applyAlignment="1">
      <alignment horizontal="center" vertical="center"/>
    </xf>
    <xf numFmtId="0" fontId="86" fillId="0" borderId="0" xfId="0" applyFont="1" applyFill="1" applyBorder="1" applyAlignment="1">
      <alignment vertical="center"/>
    </xf>
    <xf numFmtId="0" fontId="55" fillId="0" borderId="0" xfId="0" applyFont="1" applyFill="1" applyAlignment="1"/>
    <xf numFmtId="0" fontId="55" fillId="13" borderId="0" xfId="0" applyFont="1" applyFill="1"/>
    <xf numFmtId="0" fontId="53" fillId="13" borderId="0" xfId="0" applyFont="1" applyFill="1" applyBorder="1" applyAlignment="1">
      <alignment wrapText="1"/>
    </xf>
    <xf numFmtId="0" fontId="88" fillId="0" borderId="0" xfId="0" applyFont="1" applyFill="1" applyBorder="1"/>
    <xf numFmtId="0" fontId="56" fillId="0" borderId="0" xfId="0" applyFont="1" applyFill="1" applyAlignment="1">
      <alignment horizontal="left" wrapText="1"/>
    </xf>
    <xf numFmtId="0" fontId="53" fillId="6" borderId="1" xfId="0" applyFont="1" applyFill="1" applyBorder="1" applyAlignment="1">
      <alignment horizontal="center" vertical="center"/>
    </xf>
    <xf numFmtId="0" fontId="53" fillId="12" borderId="1" xfId="0" applyFont="1" applyFill="1" applyBorder="1" applyAlignment="1">
      <alignment horizontal="center"/>
    </xf>
    <xf numFmtId="0" fontId="53" fillId="12" borderId="1" xfId="0" applyFont="1" applyFill="1" applyBorder="1" applyAlignment="1">
      <alignment horizontal="center" vertical="center"/>
    </xf>
    <xf numFmtId="0" fontId="53" fillId="0" borderId="0" xfId="0" applyFont="1" applyFill="1" applyBorder="1" applyAlignment="1">
      <alignment horizontal="center" vertical="center"/>
    </xf>
    <xf numFmtId="0" fontId="55" fillId="0" borderId="0" xfId="0" applyFont="1" applyFill="1" applyBorder="1" applyAlignment="1">
      <alignment vertical="top"/>
    </xf>
    <xf numFmtId="0" fontId="53" fillId="0" borderId="1" xfId="0" applyFont="1" applyBorder="1" applyAlignment="1" applyProtection="1">
      <alignment horizontal="center"/>
      <protection locked="0"/>
    </xf>
    <xf numFmtId="0" fontId="39" fillId="0" borderId="0" xfId="0" applyFont="1" applyFill="1" applyAlignment="1">
      <alignment vertical="center"/>
    </xf>
    <xf numFmtId="0" fontId="68" fillId="0" borderId="0" xfId="0" applyFont="1" applyFill="1" applyAlignment="1">
      <alignment horizontal="center"/>
    </xf>
    <xf numFmtId="0" fontId="76" fillId="0" borderId="0" xfId="0" applyFont="1" applyFill="1" applyAlignment="1"/>
    <xf numFmtId="0" fontId="75" fillId="0" borderId="0" xfId="0" applyFont="1" applyFill="1" applyAlignment="1"/>
    <xf numFmtId="0" fontId="69" fillId="0" borderId="0" xfId="0" applyFont="1" applyFill="1" applyAlignment="1">
      <alignment horizontal="center"/>
    </xf>
    <xf numFmtId="0" fontId="0" fillId="0" borderId="0" xfId="0" applyFont="1" applyFill="1" applyAlignment="1">
      <alignment horizontal="center" vertical="center"/>
    </xf>
    <xf numFmtId="0" fontId="14" fillId="0" borderId="0" xfId="5" applyFont="1" applyFill="1" applyAlignment="1"/>
    <xf numFmtId="0" fontId="0" fillId="0" borderId="0" xfId="0" applyFont="1" applyFill="1" applyBorder="1" applyAlignment="1">
      <alignment horizontal="center" wrapText="1"/>
    </xf>
    <xf numFmtId="0" fontId="14" fillId="0" borderId="0" xfId="5" applyFont="1" applyFill="1" applyAlignment="1">
      <alignment horizontal="center"/>
    </xf>
    <xf numFmtId="0" fontId="0" fillId="0" borderId="0" xfId="0" applyFont="1" applyFill="1" applyBorder="1" applyAlignment="1">
      <alignment vertical="top" wrapText="1"/>
    </xf>
    <xf numFmtId="0" fontId="0" fillId="0" borderId="0" xfId="0" applyFont="1" applyFill="1" applyBorder="1" applyAlignment="1">
      <alignment horizontal="right" wrapText="1"/>
    </xf>
    <xf numFmtId="0" fontId="53" fillId="13" borderId="0" xfId="0" applyFont="1" applyFill="1" applyAlignment="1">
      <alignment horizontal="left" wrapText="1"/>
    </xf>
    <xf numFmtId="0" fontId="53" fillId="13" borderId="0" xfId="0" applyFont="1" applyFill="1" applyBorder="1" applyAlignment="1">
      <alignment horizontal="right" wrapText="1"/>
    </xf>
    <xf numFmtId="0" fontId="7" fillId="0" borderId="0" xfId="0" applyFont="1" applyFill="1"/>
    <xf numFmtId="0" fontId="6" fillId="5" borderId="1" xfId="0" applyFont="1" applyFill="1" applyBorder="1" applyAlignment="1">
      <alignment horizontal="left"/>
    </xf>
    <xf numFmtId="0" fontId="87" fillId="13" borderId="0" xfId="0" applyFont="1" applyFill="1" applyAlignment="1">
      <alignment vertical="center"/>
    </xf>
    <xf numFmtId="0" fontId="54" fillId="0" borderId="0" xfId="0" applyFont="1" applyFill="1"/>
    <xf numFmtId="0" fontId="0" fillId="22" borderId="0" xfId="0" applyFont="1" applyFill="1"/>
    <xf numFmtId="0" fontId="53" fillId="0" borderId="0" xfId="0" applyFont="1" applyFill="1" applyBorder="1" applyAlignment="1">
      <alignment horizontal="left" wrapText="1"/>
    </xf>
    <xf numFmtId="0" fontId="58" fillId="5" borderId="1" xfId="0" applyFont="1" applyFill="1" applyBorder="1" applyAlignment="1">
      <alignment horizontal="center" vertical="center"/>
    </xf>
    <xf numFmtId="0" fontId="55" fillId="5" borderId="1" xfId="0" applyFont="1" applyFill="1" applyBorder="1" applyAlignment="1">
      <alignment horizontal="left"/>
    </xf>
    <xf numFmtId="0" fontId="1" fillId="5" borderId="5" xfId="0" applyFont="1" applyFill="1" applyBorder="1" applyAlignment="1">
      <alignment vertical="center"/>
    </xf>
    <xf numFmtId="0" fontId="1" fillId="5" borderId="9" xfId="0" applyFont="1" applyFill="1" applyBorder="1" applyAlignment="1">
      <alignment vertical="center"/>
    </xf>
    <xf numFmtId="0" fontId="1" fillId="5" borderId="2" xfId="0" applyFont="1" applyFill="1" applyBorder="1" applyAlignment="1">
      <alignment vertical="center"/>
    </xf>
    <xf numFmtId="0" fontId="1" fillId="5" borderId="3" xfId="0" applyFont="1" applyFill="1" applyBorder="1" applyAlignment="1">
      <alignment horizontal="right" vertical="center" wrapText="1"/>
    </xf>
    <xf numFmtId="0" fontId="1" fillId="5" borderId="15" xfId="0" applyFont="1" applyFill="1" applyBorder="1" applyAlignment="1">
      <alignment horizontal="left" vertical="center" wrapText="1"/>
    </xf>
    <xf numFmtId="0" fontId="27" fillId="0" borderId="0" xfId="0" applyFont="1" applyFill="1" applyBorder="1" applyAlignment="1">
      <alignment horizontal="center" wrapText="1"/>
    </xf>
    <xf numFmtId="0" fontId="6" fillId="0" borderId="0" xfId="0" applyFont="1" applyFill="1" applyBorder="1" applyAlignment="1">
      <alignment vertical="center"/>
    </xf>
    <xf numFmtId="0" fontId="0" fillId="0" borderId="0" xfId="0" applyFont="1" applyFill="1" applyAlignment="1"/>
    <xf numFmtId="0" fontId="6" fillId="13" borderId="0" xfId="0" applyFont="1" applyFill="1" applyAlignment="1"/>
    <xf numFmtId="0" fontId="54" fillId="13" borderId="0" xfId="0" applyFont="1" applyFill="1" applyBorder="1" applyAlignment="1">
      <alignment horizontal="left"/>
    </xf>
    <xf numFmtId="49" fontId="55" fillId="0" borderId="0" xfId="0" applyNumberFormat="1" applyFont="1" applyFill="1" applyBorder="1" applyAlignment="1">
      <alignment horizontal="center" wrapText="1"/>
    </xf>
    <xf numFmtId="0" fontId="55" fillId="0" borderId="0" xfId="0" applyFont="1" applyFill="1" applyAlignment="1">
      <alignment horizontal="left" wrapText="1"/>
    </xf>
    <xf numFmtId="0" fontId="56" fillId="0" borderId="1" xfId="0" applyFont="1" applyFill="1" applyBorder="1" applyAlignment="1">
      <alignment horizontal="center" wrapText="1"/>
    </xf>
    <xf numFmtId="0" fontId="53" fillId="0" borderId="0" xfId="0" applyFont="1" applyFill="1" applyBorder="1" applyAlignment="1">
      <alignment horizontal="center"/>
    </xf>
    <xf numFmtId="0" fontId="53" fillId="5" borderId="1" xfId="0" applyNumberFormat="1" applyFont="1" applyFill="1" applyBorder="1" applyAlignment="1">
      <alignment horizontal="center" vertical="center"/>
    </xf>
    <xf numFmtId="0" fontId="53" fillId="8" borderId="1" xfId="0" applyFont="1" applyFill="1" applyBorder="1" applyAlignment="1">
      <alignment horizontal="center" vertical="top"/>
    </xf>
    <xf numFmtId="0" fontId="53" fillId="3" borderId="1" xfId="0" applyFont="1" applyFill="1" applyBorder="1"/>
    <xf numFmtId="0" fontId="0" fillId="8" borderId="0" xfId="0" applyFont="1" applyFill="1"/>
    <xf numFmtId="0" fontId="53" fillId="24" borderId="1" xfId="0" applyFont="1" applyFill="1" applyBorder="1" applyAlignment="1">
      <alignment horizontal="left" vertical="top" wrapText="1"/>
    </xf>
    <xf numFmtId="0" fontId="30" fillId="24" borderId="0" xfId="0" applyFont="1" applyFill="1" applyAlignment="1">
      <alignment vertical="center"/>
    </xf>
    <xf numFmtId="0" fontId="14" fillId="24" borderId="0" xfId="5" applyFont="1" applyFill="1"/>
    <xf numFmtId="0" fontId="0" fillId="24" borderId="0" xfId="0" applyFont="1" applyFill="1" applyBorder="1"/>
    <xf numFmtId="0" fontId="0" fillId="24" borderId="0" xfId="0" applyFont="1" applyFill="1"/>
    <xf numFmtId="0" fontId="30" fillId="22" borderId="0" xfId="0" applyFont="1" applyFill="1" applyAlignment="1">
      <alignment vertical="center"/>
    </xf>
    <xf numFmtId="0" fontId="0" fillId="22" borderId="0" xfId="0" applyFont="1" applyFill="1" applyBorder="1"/>
    <xf numFmtId="0" fontId="27" fillId="22" borderId="0" xfId="0" applyFont="1" applyFill="1" applyAlignment="1">
      <alignment horizontal="left" wrapText="1"/>
    </xf>
    <xf numFmtId="0" fontId="1" fillId="24" borderId="0" xfId="0" applyFont="1" applyFill="1" applyBorder="1" applyAlignment="1">
      <alignment horizontal="center"/>
    </xf>
    <xf numFmtId="0" fontId="0" fillId="24" borderId="0" xfId="0" applyFont="1" applyFill="1" applyBorder="1" applyAlignment="1">
      <alignment horizontal="left" vertical="top" wrapText="1"/>
    </xf>
    <xf numFmtId="0" fontId="13" fillId="24" borderId="0" xfId="0" applyFont="1" applyFill="1" applyBorder="1" applyAlignment="1">
      <alignment horizontal="center"/>
    </xf>
    <xf numFmtId="0" fontId="0" fillId="24" borderId="0" xfId="0" applyFont="1" applyFill="1" applyBorder="1" applyAlignment="1">
      <alignment horizontal="center" vertical="center"/>
    </xf>
    <xf numFmtId="0" fontId="13" fillId="24" borderId="0" xfId="0" applyFont="1" applyFill="1" applyBorder="1" applyAlignment="1">
      <alignment horizontal="center" vertical="center"/>
    </xf>
    <xf numFmtId="0" fontId="13" fillId="24" borderId="0" xfId="0" applyFont="1" applyFill="1" applyBorder="1"/>
    <xf numFmtId="0" fontId="0" fillId="24" borderId="0" xfId="0" applyFont="1" applyFill="1" applyBorder="1" applyAlignment="1">
      <alignment wrapText="1"/>
    </xf>
    <xf numFmtId="0" fontId="25" fillId="0" borderId="0" xfId="0" applyFont="1" applyFill="1" applyAlignment="1"/>
    <xf numFmtId="0" fontId="24" fillId="24" borderId="0" xfId="0" applyFont="1" applyFill="1" applyAlignment="1"/>
    <xf numFmtId="0" fontId="25" fillId="24" borderId="0" xfId="0" applyFont="1" applyFill="1" applyAlignment="1"/>
    <xf numFmtId="0" fontId="0" fillId="17" borderId="0" xfId="0" applyFont="1" applyFill="1" applyBorder="1"/>
    <xf numFmtId="0" fontId="53" fillId="24" borderId="0" xfId="0" applyFont="1" applyFill="1"/>
    <xf numFmtId="0" fontId="55" fillId="0" borderId="0" xfId="0" applyFont="1" applyFill="1" applyBorder="1" applyAlignment="1">
      <alignment vertical="center" wrapText="1"/>
    </xf>
    <xf numFmtId="0" fontId="0" fillId="22" borderId="0" xfId="0" applyFont="1" applyFill="1" applyAlignment="1">
      <alignment horizontal="right"/>
    </xf>
    <xf numFmtId="0" fontId="0" fillId="22" borderId="0" xfId="0" applyFont="1" applyFill="1" applyAlignment="1">
      <alignment horizontal="right" vertical="center"/>
    </xf>
    <xf numFmtId="0" fontId="13" fillId="13" borderId="0" xfId="0" applyFont="1" applyFill="1" applyBorder="1"/>
    <xf numFmtId="0" fontId="2" fillId="0" borderId="0" xfId="0" applyFont="1" applyFill="1" applyBorder="1" applyAlignment="1">
      <alignment horizontal="left"/>
    </xf>
    <xf numFmtId="0" fontId="6" fillId="0" borderId="0" xfId="0" applyFont="1" applyFill="1" applyAlignment="1">
      <alignment horizontal="left" wrapText="1"/>
    </xf>
    <xf numFmtId="0" fontId="27" fillId="0" borderId="0" xfId="0" applyFont="1" applyFill="1" applyAlignment="1">
      <alignment vertical="top" wrapText="1"/>
    </xf>
    <xf numFmtId="0" fontId="6" fillId="8" borderId="0" xfId="0" applyFont="1" applyFill="1" applyBorder="1" applyAlignment="1">
      <alignment horizontal="left" vertical="center" indent="1"/>
    </xf>
    <xf numFmtId="0" fontId="0" fillId="8" borderId="0" xfId="0" applyFont="1" applyFill="1" applyAlignment="1">
      <alignment horizontal="left" indent="1"/>
    </xf>
    <xf numFmtId="0" fontId="55" fillId="8" borderId="0" xfId="0" applyFont="1" applyFill="1" applyBorder="1" applyAlignment="1">
      <alignment horizontal="left" vertical="center" indent="1"/>
    </xf>
    <xf numFmtId="0" fontId="64" fillId="8" borderId="0" xfId="5" applyFont="1" applyFill="1" applyAlignment="1">
      <alignment horizontal="left" indent="1"/>
    </xf>
    <xf numFmtId="0" fontId="53" fillId="8" borderId="0" xfId="0" applyFont="1" applyFill="1" applyAlignment="1">
      <alignment horizontal="left" indent="1"/>
    </xf>
    <xf numFmtId="0" fontId="56" fillId="0" borderId="0" xfId="0" applyFont="1" applyFill="1" applyAlignment="1" applyProtection="1">
      <alignment wrapText="1"/>
      <protection locked="0"/>
    </xf>
    <xf numFmtId="0" fontId="87" fillId="0" borderId="0" xfId="0" applyFont="1" applyFill="1" applyAlignment="1">
      <alignment horizontal="center" vertical="center"/>
    </xf>
    <xf numFmtId="0" fontId="56" fillId="0" borderId="0" xfId="0" applyFont="1" applyFill="1" applyBorder="1" applyAlignment="1">
      <alignment horizontal="center" wrapText="1"/>
    </xf>
    <xf numFmtId="0" fontId="55" fillId="0" borderId="0" xfId="0" applyFont="1" applyFill="1" applyBorder="1" applyAlignment="1">
      <alignment horizontal="center" vertical="center"/>
    </xf>
    <xf numFmtId="0" fontId="56" fillId="0" borderId="3" xfId="0" applyFont="1" applyFill="1" applyBorder="1" applyAlignment="1">
      <alignment wrapText="1"/>
    </xf>
    <xf numFmtId="0" fontId="1" fillId="24" borderId="0" xfId="0" applyFont="1" applyFill="1"/>
    <xf numFmtId="0" fontId="1" fillId="24" borderId="0" xfId="0" applyFont="1" applyFill="1" applyBorder="1" applyAlignment="1">
      <alignment wrapText="1"/>
    </xf>
    <xf numFmtId="0" fontId="1" fillId="24" borderId="0" xfId="0" applyFont="1" applyFill="1" applyBorder="1"/>
    <xf numFmtId="0" fontId="0" fillId="24" borderId="0" xfId="0" applyFont="1" applyFill="1" applyAlignment="1">
      <alignment vertical="top"/>
    </xf>
    <xf numFmtId="0" fontId="14" fillId="24" borderId="0" xfId="5" applyFont="1" applyFill="1" applyAlignment="1">
      <alignment horizontal="center"/>
    </xf>
    <xf numFmtId="0" fontId="14" fillId="22" borderId="0" xfId="5" applyFont="1" applyFill="1" applyAlignment="1">
      <alignment horizontal="center"/>
    </xf>
    <xf numFmtId="0" fontId="2" fillId="0" borderId="0" xfId="0" applyFont="1" applyFill="1" applyAlignment="1"/>
    <xf numFmtId="0" fontId="2" fillId="13" borderId="0" xfId="0" applyFont="1" applyFill="1" applyAlignment="1"/>
    <xf numFmtId="0" fontId="1" fillId="0" borderId="0" xfId="1" applyFill="1"/>
    <xf numFmtId="0" fontId="72" fillId="0" borderId="0" xfId="0" applyFont="1" applyFill="1" applyBorder="1"/>
    <xf numFmtId="0" fontId="72" fillId="0" borderId="0" xfId="0" applyFont="1" applyBorder="1"/>
    <xf numFmtId="0" fontId="75" fillId="17" borderId="0" xfId="0" applyFont="1" applyFill="1" applyProtection="1">
      <protection hidden="1"/>
    </xf>
    <xf numFmtId="0" fontId="1" fillId="17" borderId="0" xfId="0" applyFont="1" applyFill="1"/>
    <xf numFmtId="0" fontId="55" fillId="17" borderId="0" xfId="0" applyFont="1" applyFill="1"/>
    <xf numFmtId="0" fontId="84" fillId="8" borderId="0" xfId="0" applyFont="1" applyFill="1" applyBorder="1" applyAlignment="1">
      <alignment vertical="center"/>
    </xf>
    <xf numFmtId="0" fontId="0" fillId="22" borderId="0" xfId="0" applyFont="1" applyFill="1" applyBorder="1" applyAlignment="1">
      <alignment horizontal="left" vertical="top" wrapText="1"/>
    </xf>
    <xf numFmtId="0" fontId="0" fillId="13" borderId="0" xfId="0" applyFont="1" applyFill="1" applyProtection="1">
      <protection hidden="1"/>
    </xf>
    <xf numFmtId="0" fontId="75" fillId="13" borderId="0" xfId="0" applyFont="1" applyFill="1" applyProtection="1">
      <protection hidden="1"/>
    </xf>
    <xf numFmtId="0" fontId="0" fillId="25" borderId="1" xfId="0" applyFont="1" applyFill="1" applyBorder="1" applyAlignment="1">
      <alignment horizontal="left" vertical="top" wrapText="1"/>
    </xf>
    <xf numFmtId="0" fontId="58" fillId="5" borderId="1" xfId="0" applyFont="1" applyFill="1" applyBorder="1" applyAlignment="1">
      <alignment vertical="top"/>
    </xf>
    <xf numFmtId="0" fontId="30" fillId="8" borderId="0" xfId="0" applyFont="1" applyFill="1" applyAlignment="1">
      <alignment horizontal="left" vertical="center" indent="1"/>
    </xf>
    <xf numFmtId="49" fontId="0" fillId="22" borderId="0" xfId="0" applyNumberFormat="1" applyFont="1" applyFill="1" applyBorder="1" applyAlignment="1">
      <alignment horizontal="left" vertical="top" wrapText="1"/>
    </xf>
    <xf numFmtId="0" fontId="1" fillId="22" borderId="0" xfId="0" applyFont="1" applyFill="1" applyBorder="1" applyAlignment="1">
      <alignment horizontal="left" vertical="top" wrapText="1"/>
    </xf>
    <xf numFmtId="0" fontId="0" fillId="22" borderId="0" xfId="0" applyFont="1" applyFill="1" applyBorder="1" applyAlignment="1">
      <alignment horizontal="left" vertical="top"/>
    </xf>
    <xf numFmtId="0" fontId="1" fillId="22" borderId="0" xfId="0" applyFont="1" applyFill="1" applyBorder="1" applyAlignment="1">
      <alignment horizontal="left" vertical="top"/>
    </xf>
    <xf numFmtId="0" fontId="6" fillId="0" borderId="0" xfId="0" applyFont="1" applyFill="1" applyAlignment="1">
      <alignment vertical="top" wrapText="1"/>
    </xf>
    <xf numFmtId="0" fontId="6" fillId="0" borderId="0" xfId="0" applyFont="1" applyFill="1" applyAlignment="1">
      <alignment horizontal="left" vertical="top"/>
    </xf>
    <xf numFmtId="0" fontId="6" fillId="13" borderId="0" xfId="0" applyFont="1" applyFill="1" applyAlignment="1">
      <alignment horizontal="left" vertical="top"/>
    </xf>
    <xf numFmtId="0" fontId="27" fillId="0" borderId="0" xfId="0" applyFont="1" applyFill="1" applyAlignment="1">
      <alignment vertical="top"/>
    </xf>
    <xf numFmtId="0" fontId="6" fillId="13" borderId="0" xfId="0" applyFont="1" applyFill="1" applyAlignment="1">
      <alignment vertical="top" wrapText="1"/>
    </xf>
    <xf numFmtId="0" fontId="27" fillId="0" borderId="0" xfId="0" applyFont="1" applyFill="1" applyBorder="1" applyAlignment="1">
      <alignment vertical="top" wrapText="1"/>
    </xf>
    <xf numFmtId="164" fontId="20" fillId="0" borderId="0" xfId="2" applyFont="1" applyFill="1" applyAlignment="1" applyProtection="1"/>
    <xf numFmtId="0" fontId="20" fillId="0" borderId="0" xfId="6" applyFont="1"/>
    <xf numFmtId="164" fontId="92" fillId="0" borderId="0" xfId="2" applyFont="1" applyFill="1" applyAlignment="1" applyProtection="1">
      <alignment vertical="center"/>
    </xf>
    <xf numFmtId="164" fontId="93" fillId="0" borderId="0" xfId="2" applyFont="1" applyFill="1" applyAlignment="1" applyProtection="1"/>
    <xf numFmtId="0" fontId="0" fillId="0" borderId="0" xfId="0" applyFont="1" applyAlignment="1"/>
    <xf numFmtId="0" fontId="0" fillId="24" borderId="0" xfId="0" applyFont="1" applyFill="1" applyAlignment="1"/>
    <xf numFmtId="0" fontId="20" fillId="24" borderId="0" xfId="6" applyFont="1" applyFill="1"/>
    <xf numFmtId="164" fontId="20" fillId="24" borderId="0" xfId="2" applyFont="1" applyFill="1" applyAlignment="1" applyProtection="1"/>
    <xf numFmtId="0" fontId="0" fillId="13" borderId="0" xfId="0" applyFont="1" applyFill="1" applyBorder="1" applyAlignment="1">
      <alignment horizontal="right" wrapText="1"/>
    </xf>
    <xf numFmtId="0" fontId="14" fillId="24" borderId="0" xfId="5" applyFont="1" applyFill="1" applyAlignment="1"/>
    <xf numFmtId="0" fontId="0" fillId="13" borderId="0" xfId="0" applyFont="1" applyFill="1" applyBorder="1" applyAlignment="1">
      <alignment horizontal="left" vertical="top"/>
    </xf>
    <xf numFmtId="0" fontId="0" fillId="0" borderId="0" xfId="0" applyFont="1" applyBorder="1" applyAlignment="1">
      <alignment horizontal="left" vertical="top"/>
    </xf>
    <xf numFmtId="0" fontId="0" fillId="0" borderId="0" xfId="0" applyFont="1" applyFill="1" applyBorder="1" applyAlignment="1"/>
    <xf numFmtId="164" fontId="0" fillId="22" borderId="0" xfId="0" applyNumberFormat="1" applyFont="1" applyFill="1" applyBorder="1"/>
    <xf numFmtId="0" fontId="56" fillId="0" borderId="0" xfId="0" applyFont="1" applyFill="1" applyBorder="1" applyAlignment="1">
      <alignment vertical="top" wrapText="1"/>
    </xf>
    <xf numFmtId="0" fontId="2" fillId="13" borderId="0" xfId="0" applyFont="1" applyFill="1" applyBorder="1" applyAlignment="1">
      <alignment horizontal="left"/>
    </xf>
    <xf numFmtId="0" fontId="54" fillId="25" borderId="6" xfId="0" applyFont="1" applyFill="1" applyBorder="1" applyAlignment="1">
      <alignment horizontal="center" vertical="top"/>
    </xf>
    <xf numFmtId="0" fontId="54" fillId="0" borderId="0" xfId="0" applyFont="1" applyFill="1" applyBorder="1" applyAlignment="1">
      <alignment horizontal="left" vertical="top"/>
    </xf>
    <xf numFmtId="0" fontId="55" fillId="15" borderId="1" xfId="0" applyFont="1" applyFill="1" applyBorder="1" applyAlignment="1">
      <alignment horizontal="center" vertical="center" wrapText="1"/>
    </xf>
    <xf numFmtId="0" fontId="0" fillId="10" borderId="0" xfId="0" applyFont="1" applyFill="1" applyBorder="1"/>
    <xf numFmtId="0" fontId="0" fillId="13" borderId="0" xfId="0" applyFont="1" applyFill="1" applyBorder="1" applyAlignment="1">
      <alignment horizontal="center" vertical="center"/>
    </xf>
    <xf numFmtId="0" fontId="5" fillId="13" borderId="0" xfId="0" applyFont="1" applyFill="1" applyAlignment="1">
      <alignment vertical="top" wrapText="1"/>
    </xf>
    <xf numFmtId="0" fontId="56" fillId="0" borderId="0" xfId="0" applyFont="1" applyFill="1" applyAlignment="1">
      <alignment vertical="top" wrapText="1"/>
    </xf>
    <xf numFmtId="0" fontId="5" fillId="13" borderId="0" xfId="0" applyFont="1" applyFill="1" applyAlignment="1">
      <alignment vertical="top"/>
    </xf>
    <xf numFmtId="0" fontId="49" fillId="17" borderId="0" xfId="0" applyFont="1" applyFill="1" applyAlignment="1"/>
    <xf numFmtId="0" fontId="95" fillId="17" borderId="0" xfId="0" applyFont="1" applyFill="1" applyAlignment="1">
      <alignment horizontal="right"/>
    </xf>
    <xf numFmtId="0" fontId="84" fillId="0" borderId="0" xfId="0" applyFont="1" applyFill="1" applyAlignment="1">
      <alignment horizontal="center"/>
    </xf>
    <xf numFmtId="0" fontId="96" fillId="16" borderId="0" xfId="0" applyFont="1" applyFill="1" applyAlignment="1">
      <alignment horizontal="center"/>
    </xf>
    <xf numFmtId="0" fontId="0" fillId="13" borderId="0" xfId="0" applyFont="1" applyFill="1" applyBorder="1" applyAlignment="1">
      <alignment wrapText="1"/>
    </xf>
    <xf numFmtId="0" fontId="58" fillId="5" borderId="1" xfId="0" applyFont="1" applyFill="1" applyBorder="1" applyAlignment="1">
      <alignment horizontal="center" vertical="top"/>
    </xf>
    <xf numFmtId="14" fontId="41" fillId="0" borderId="0" xfId="0" applyNumberFormat="1" applyFont="1"/>
    <xf numFmtId="0" fontId="0" fillId="17" borderId="0" xfId="0" applyFont="1" applyFill="1" applyProtection="1">
      <protection hidden="1"/>
    </xf>
    <xf numFmtId="0" fontId="3" fillId="17" borderId="0" xfId="0" applyFont="1" applyFill="1" applyProtection="1">
      <protection hidden="1"/>
    </xf>
    <xf numFmtId="0" fontId="0" fillId="17" borderId="0" xfId="0" applyFont="1" applyFill="1" applyAlignment="1" applyProtection="1">
      <alignment horizontal="center"/>
      <protection hidden="1"/>
    </xf>
    <xf numFmtId="0" fontId="72" fillId="17" borderId="0" xfId="0" applyFont="1" applyFill="1" applyBorder="1"/>
    <xf numFmtId="0" fontId="2" fillId="17" borderId="0" xfId="0" applyFont="1" applyFill="1" applyAlignment="1">
      <alignment wrapText="1"/>
    </xf>
    <xf numFmtId="0" fontId="0" fillId="13" borderId="0" xfId="0" applyFont="1" applyFill="1" applyBorder="1" applyAlignment="1">
      <alignment horizontal="center" vertical="center" wrapText="1"/>
    </xf>
    <xf numFmtId="0" fontId="0" fillId="13" borderId="0" xfId="0" applyFont="1" applyFill="1" applyBorder="1" applyAlignment="1">
      <alignment horizontal="left" vertical="top" wrapText="1"/>
    </xf>
    <xf numFmtId="0" fontId="24" fillId="0" borderId="0" xfId="0" applyFont="1" applyAlignment="1">
      <alignment horizontal="center"/>
    </xf>
    <xf numFmtId="0" fontId="5" fillId="13" borderId="0" xfId="0" applyFont="1" applyFill="1" applyAlignment="1">
      <alignment horizontal="left" vertical="top" wrapText="1"/>
    </xf>
    <xf numFmtId="0" fontId="27" fillId="0" borderId="0" xfId="0" applyFont="1" applyFill="1" applyAlignment="1">
      <alignment horizontal="left" wrapText="1"/>
    </xf>
    <xf numFmtId="0" fontId="53" fillId="19" borderId="3" xfId="0" applyFont="1" applyFill="1" applyBorder="1" applyAlignment="1">
      <alignment horizontal="center" vertical="center" wrapText="1"/>
    </xf>
    <xf numFmtId="0" fontId="3" fillId="0" borderId="0" xfId="0" applyFont="1" applyAlignment="1">
      <alignment vertical="top" wrapText="1"/>
    </xf>
    <xf numFmtId="0" fontId="0" fillId="13" borderId="1" xfId="0" applyFont="1" applyFill="1" applyBorder="1" applyAlignment="1">
      <alignment vertical="center"/>
    </xf>
    <xf numFmtId="0" fontId="53" fillId="13" borderId="0" xfId="0" applyFont="1" applyFill="1" applyBorder="1" applyAlignment="1" applyProtection="1">
      <alignment horizontal="left" vertical="center"/>
      <protection hidden="1"/>
    </xf>
    <xf numFmtId="165" fontId="53" fillId="10" borderId="0" xfId="0" applyNumberFormat="1" applyFont="1" applyFill="1" applyBorder="1" applyAlignment="1">
      <alignment horizontal="center"/>
    </xf>
    <xf numFmtId="0" fontId="64" fillId="10" borderId="0" xfId="5" applyFont="1" applyFill="1" applyBorder="1" applyAlignment="1">
      <alignment horizontal="left" vertical="top"/>
    </xf>
    <xf numFmtId="0" fontId="64" fillId="10" borderId="0" xfId="5" quotePrefix="1" applyFont="1" applyFill="1" applyBorder="1" applyAlignment="1">
      <alignment horizontal="left" vertical="top"/>
    </xf>
    <xf numFmtId="0" fontId="53" fillId="10" borderId="0" xfId="0" applyFont="1" applyFill="1" applyBorder="1" applyAlignment="1">
      <alignment horizontal="center"/>
    </xf>
    <xf numFmtId="0" fontId="53" fillId="10" borderId="0" xfId="0" applyFont="1" applyFill="1" applyBorder="1" applyAlignment="1">
      <alignment horizontal="right" indent="1"/>
    </xf>
    <xf numFmtId="0" fontId="1" fillId="13" borderId="0" xfId="0" applyFont="1" applyFill="1" applyBorder="1" applyAlignment="1">
      <alignment horizontal="center" vertical="top"/>
    </xf>
    <xf numFmtId="0" fontId="0" fillId="13" borderId="0" xfId="0" applyFont="1" applyFill="1" applyAlignment="1"/>
    <xf numFmtId="164" fontId="20" fillId="13" borderId="0" xfId="2" applyFont="1" applyFill="1" applyAlignment="1" applyProtection="1"/>
    <xf numFmtId="0" fontId="0" fillId="10" borderId="0" xfId="0" applyFont="1" applyFill="1"/>
    <xf numFmtId="0" fontId="25" fillId="13" borderId="0" xfId="0" applyFont="1" applyFill="1" applyAlignment="1"/>
    <xf numFmtId="0" fontId="53" fillId="10" borderId="0" xfId="0" applyFont="1" applyFill="1" applyBorder="1"/>
    <xf numFmtId="0" fontId="0" fillId="10" borderId="0" xfId="0" applyFont="1" applyFill="1" applyBorder="1" applyAlignment="1">
      <alignment horizontal="left" vertical="top"/>
    </xf>
    <xf numFmtId="0" fontId="56" fillId="10" borderId="0" xfId="0" applyFont="1" applyFill="1" applyBorder="1" applyAlignment="1">
      <alignment horizontal="left" wrapText="1"/>
    </xf>
    <xf numFmtId="164" fontId="53" fillId="10" borderId="0" xfId="0" applyNumberFormat="1" applyFont="1" applyFill="1" applyBorder="1" applyAlignment="1">
      <alignment horizontal="center"/>
    </xf>
    <xf numFmtId="0" fontId="20" fillId="10" borderId="0" xfId="6" applyFont="1" applyFill="1"/>
    <xf numFmtId="164" fontId="20" fillId="10" borderId="0" xfId="2" applyFont="1" applyFill="1" applyAlignment="1" applyProtection="1"/>
    <xf numFmtId="0" fontId="0" fillId="10" borderId="0" xfId="0" applyFont="1" applyFill="1" applyBorder="1" applyAlignment="1">
      <alignment horizontal="left" vertical="top" wrapText="1"/>
    </xf>
    <xf numFmtId="164" fontId="20" fillId="10" borderId="0" xfId="2" applyFont="1" applyFill="1" applyAlignment="1" applyProtection="1">
      <alignment horizontal="center" vertical="center"/>
    </xf>
    <xf numFmtId="0" fontId="0" fillId="5" borderId="1" xfId="0" applyFill="1" applyBorder="1" applyAlignment="1">
      <alignment horizontal="center" vertical="center" wrapText="1"/>
    </xf>
    <xf numFmtId="0" fontId="58" fillId="5" borderId="1" xfId="0" applyFont="1" applyFill="1" applyBorder="1" applyAlignment="1">
      <alignment horizontal="center" vertical="center" wrapText="1"/>
    </xf>
    <xf numFmtId="0" fontId="53" fillId="0" borderId="0" xfId="0" applyFont="1" applyFill="1" applyBorder="1" applyAlignment="1">
      <alignment horizontal="center"/>
    </xf>
    <xf numFmtId="0" fontId="58" fillId="5" borderId="6" xfId="0" applyFont="1" applyFill="1" applyBorder="1" applyAlignment="1">
      <alignment horizontal="center" vertical="center" wrapText="1"/>
    </xf>
    <xf numFmtId="0" fontId="24" fillId="0" borderId="0" xfId="0" applyFont="1" applyAlignment="1">
      <alignment horizontal="center"/>
    </xf>
    <xf numFmtId="0" fontId="25" fillId="0" borderId="0" xfId="0" applyFont="1" applyAlignment="1">
      <alignment horizontal="center"/>
    </xf>
    <xf numFmtId="0" fontId="53" fillId="13" borderId="0" xfId="0" applyFont="1" applyFill="1" applyAlignment="1">
      <alignment horizontal="left" wrapText="1"/>
    </xf>
    <xf numFmtId="0" fontId="55" fillId="13" borderId="0" xfId="0" applyFont="1" applyFill="1" applyAlignment="1">
      <alignment wrapText="1"/>
    </xf>
    <xf numFmtId="0" fontId="58" fillId="5" borderId="1" xfId="0" applyFont="1" applyFill="1" applyBorder="1" applyAlignment="1">
      <alignment horizontal="center" vertical="center"/>
    </xf>
    <xf numFmtId="0" fontId="0" fillId="25" borderId="1" xfId="0" applyFont="1" applyFill="1" applyBorder="1" applyAlignment="1">
      <alignment horizontal="center" vertical="center"/>
    </xf>
    <xf numFmtId="0" fontId="0" fillId="25" borderId="1" xfId="0" applyFont="1" applyFill="1" applyBorder="1" applyAlignment="1">
      <alignment horizontal="left" vertical="top" wrapText="1"/>
    </xf>
    <xf numFmtId="0" fontId="54" fillId="13" borderId="0" xfId="0" applyFont="1" applyFill="1" applyBorder="1" applyAlignment="1">
      <alignment horizontal="left"/>
    </xf>
    <xf numFmtId="0" fontId="53" fillId="0" borderId="0" xfId="0" applyFont="1" applyFill="1" applyBorder="1" applyAlignment="1">
      <alignment horizontal="left" wrapText="1"/>
    </xf>
    <xf numFmtId="0" fontId="22" fillId="0" borderId="7" xfId="0" applyFont="1" applyBorder="1" applyAlignment="1">
      <alignment horizontal="right" vertical="center" wrapText="1"/>
    </xf>
    <xf numFmtId="0" fontId="94" fillId="13" borderId="1" xfId="0" applyFont="1" applyFill="1" applyBorder="1" applyAlignment="1">
      <alignment horizontal="center" vertical="center"/>
    </xf>
    <xf numFmtId="0" fontId="63" fillId="13" borderId="1" xfId="0" applyFont="1" applyFill="1" applyBorder="1" applyAlignment="1" applyProtection="1">
      <alignment horizontal="center" vertical="center" wrapText="1"/>
      <protection hidden="1"/>
    </xf>
    <xf numFmtId="0" fontId="98" fillId="13" borderId="1" xfId="0" applyFont="1" applyFill="1" applyBorder="1" applyAlignment="1" applyProtection="1">
      <alignment horizontal="center" vertical="center" wrapText="1"/>
      <protection hidden="1"/>
    </xf>
    <xf numFmtId="0" fontId="94" fillId="13" borderId="1" xfId="0" applyFont="1" applyFill="1" applyBorder="1" applyAlignment="1">
      <alignment horizontal="center" vertical="center" wrapText="1"/>
    </xf>
    <xf numFmtId="0" fontId="28" fillId="13" borderId="1" xfId="0" applyFont="1" applyFill="1" applyBorder="1" applyAlignment="1">
      <alignment horizontal="center" vertical="center" wrapText="1"/>
    </xf>
    <xf numFmtId="0" fontId="28" fillId="13" borderId="1" xfId="0" applyFont="1" applyFill="1" applyBorder="1" applyAlignment="1">
      <alignment horizontal="center" vertical="center"/>
    </xf>
    <xf numFmtId="0" fontId="72" fillId="10" borderId="0" xfId="0" applyFont="1" applyFill="1"/>
    <xf numFmtId="0" fontId="55" fillId="10" borderId="0" xfId="5" applyFont="1" applyFill="1" applyBorder="1" applyAlignment="1">
      <alignment horizontal="left" vertical="top"/>
    </xf>
    <xf numFmtId="0" fontId="3" fillId="10" borderId="0" xfId="0" applyFont="1" applyFill="1" applyAlignment="1">
      <alignment vertical="top" wrapText="1"/>
    </xf>
    <xf numFmtId="0" fontId="71" fillId="10" borderId="0" xfId="0" applyFont="1" applyFill="1" applyAlignment="1">
      <alignment horizontal="center"/>
    </xf>
    <xf numFmtId="0" fontId="16" fillId="10" borderId="0" xfId="0" applyFont="1" applyFill="1" applyBorder="1" applyAlignment="1">
      <alignment horizontal="left"/>
    </xf>
    <xf numFmtId="0" fontId="2" fillId="10" borderId="0" xfId="0" applyFont="1" applyFill="1"/>
    <xf numFmtId="0" fontId="1" fillId="10" borderId="0" xfId="0" applyFont="1" applyFill="1" applyAlignment="1">
      <alignment horizontal="center"/>
    </xf>
    <xf numFmtId="0" fontId="71" fillId="10" borderId="0" xfId="0" applyFont="1" applyFill="1" applyBorder="1" applyAlignment="1">
      <alignment horizontal="center"/>
    </xf>
    <xf numFmtId="0" fontId="73" fillId="10" borderId="0" xfId="0" applyFont="1" applyFill="1" applyBorder="1" applyAlignment="1">
      <alignment horizontal="center" vertical="center" wrapText="1"/>
    </xf>
    <xf numFmtId="0" fontId="70" fillId="10" borderId="0" xfId="0" applyFont="1" applyFill="1" applyAlignment="1">
      <alignment wrapText="1"/>
    </xf>
    <xf numFmtId="0" fontId="3" fillId="10" borderId="0" xfId="0" applyFont="1" applyFill="1" applyAlignment="1">
      <alignment wrapText="1"/>
    </xf>
    <xf numFmtId="0" fontId="55" fillId="10" borderId="0" xfId="0" applyFont="1" applyFill="1" applyBorder="1" applyAlignment="1">
      <alignment horizontal="center" vertical="center" wrapText="1"/>
    </xf>
    <xf numFmtId="0" fontId="0" fillId="10" borderId="0" xfId="0" applyFont="1" applyFill="1" applyBorder="1" applyAlignment="1">
      <alignment horizontal="center" vertical="center"/>
    </xf>
    <xf numFmtId="0" fontId="55" fillId="5" borderId="1" xfId="0" applyFont="1" applyFill="1" applyBorder="1" applyAlignment="1">
      <alignment horizontal="center" vertical="center" wrapText="1"/>
    </xf>
    <xf numFmtId="0" fontId="54" fillId="10" borderId="1" xfId="0" applyFont="1" applyFill="1" applyBorder="1" applyAlignment="1">
      <alignment vertical="top"/>
    </xf>
    <xf numFmtId="0" fontId="63" fillId="5" borderId="1" xfId="0" applyFont="1" applyFill="1" applyBorder="1" applyAlignment="1">
      <alignment horizontal="center" vertical="center" wrapText="1"/>
    </xf>
    <xf numFmtId="0" fontId="28" fillId="13" borderId="1" xfId="0" applyFont="1" applyFill="1" applyBorder="1" applyAlignment="1">
      <alignment horizontal="center" vertical="center" wrapText="1"/>
    </xf>
    <xf numFmtId="0" fontId="76" fillId="10" borderId="0" xfId="0" applyFont="1" applyFill="1" applyBorder="1"/>
    <xf numFmtId="0" fontId="53" fillId="0" borderId="1" xfId="0" applyFont="1" applyFill="1" applyBorder="1" applyAlignment="1">
      <alignment horizontal="center"/>
    </xf>
    <xf numFmtId="0" fontId="53" fillId="0" borderId="1" xfId="0" applyFont="1" applyFill="1" applyBorder="1" applyAlignment="1">
      <alignment horizontal="right" indent="1"/>
    </xf>
    <xf numFmtId="0" fontId="0" fillId="12" borderId="0" xfId="0" applyFont="1" applyFill="1"/>
    <xf numFmtId="0" fontId="0" fillId="0" borderId="1" xfId="0" applyFont="1" applyBorder="1"/>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0" xfId="0" applyFont="1" applyBorder="1" applyAlignment="1">
      <alignment vertical="center"/>
    </xf>
    <xf numFmtId="0" fontId="72" fillId="0" borderId="0" xfId="0" applyFont="1" applyFill="1" applyBorder="1" applyAlignment="1">
      <alignment horizontal="left" vertical="center" indent="1"/>
    </xf>
    <xf numFmtId="0" fontId="14" fillId="5" borderId="1" xfId="5" applyFill="1" applyBorder="1" applyAlignment="1">
      <alignment horizontal="center" vertical="center"/>
    </xf>
    <xf numFmtId="0" fontId="74" fillId="0" borderId="0" xfId="0" applyFont="1" applyAlignment="1">
      <alignment vertical="top"/>
    </xf>
    <xf numFmtId="0" fontId="0" fillId="26" borderId="0" xfId="0" applyFont="1" applyFill="1" applyBorder="1"/>
    <xf numFmtId="0" fontId="11" fillId="0" borderId="0" xfId="0" applyFont="1" applyFill="1"/>
    <xf numFmtId="0" fontId="0" fillId="0" borderId="0" xfId="0" applyFill="1" applyAlignment="1">
      <alignment horizontal="center" vertical="center"/>
    </xf>
    <xf numFmtId="0" fontId="53" fillId="8" borderId="0" xfId="0" applyFont="1" applyFill="1" applyBorder="1"/>
    <xf numFmtId="0" fontId="55" fillId="26" borderId="0" xfId="0" applyFont="1" applyFill="1" applyBorder="1"/>
    <xf numFmtId="0" fontId="53" fillId="26" borderId="0" xfId="0" applyFont="1" applyFill="1" applyBorder="1" applyProtection="1">
      <protection locked="0"/>
    </xf>
    <xf numFmtId="0" fontId="53" fillId="26" borderId="0" xfId="0" applyFont="1" applyFill="1"/>
    <xf numFmtId="0" fontId="53" fillId="26" borderId="0" xfId="0" applyFont="1" applyFill="1" applyBorder="1"/>
    <xf numFmtId="0" fontId="0" fillId="26" borderId="0" xfId="0" applyFont="1" applyFill="1"/>
    <xf numFmtId="0" fontId="84" fillId="7" borderId="0" xfId="0" applyFont="1" applyFill="1" applyBorder="1" applyAlignment="1">
      <alignment horizontal="center" vertical="center"/>
    </xf>
    <xf numFmtId="165" fontId="53" fillId="10" borderId="0" xfId="0" applyNumberFormat="1" applyFont="1" applyFill="1" applyBorder="1" applyAlignment="1">
      <alignment horizontal="center" vertical="top"/>
    </xf>
    <xf numFmtId="0" fontId="6" fillId="10" borderId="0" xfId="0" applyFont="1" applyFill="1" applyBorder="1" applyAlignment="1">
      <alignment vertical="top"/>
    </xf>
    <xf numFmtId="0" fontId="6" fillId="10" borderId="0" xfId="5" applyFont="1" applyFill="1" applyBorder="1" applyAlignment="1">
      <alignment horizontal="left" vertical="top"/>
    </xf>
    <xf numFmtId="0" fontId="80" fillId="10" borderId="0" xfId="5" applyFont="1" applyFill="1" applyBorder="1" applyAlignment="1">
      <alignment vertical="top"/>
    </xf>
    <xf numFmtId="0" fontId="84" fillId="10" borderId="0" xfId="0" applyFont="1" applyFill="1" applyBorder="1" applyAlignment="1">
      <alignment horizontal="center" vertical="center"/>
    </xf>
    <xf numFmtId="0" fontId="55" fillId="10" borderId="0" xfId="0" applyFont="1" applyFill="1" applyAlignment="1">
      <alignment wrapText="1"/>
    </xf>
    <xf numFmtId="0" fontId="53" fillId="10" borderId="0" xfId="0" applyFont="1" applyFill="1"/>
    <xf numFmtId="0" fontId="0" fillId="10" borderId="0" xfId="0" applyFont="1" applyFill="1" applyAlignment="1">
      <alignment horizontal="left" vertical="top" wrapText="1"/>
    </xf>
    <xf numFmtId="0" fontId="3" fillId="10" borderId="0" xfId="0" applyFont="1" applyFill="1"/>
    <xf numFmtId="0" fontId="1" fillId="10" borderId="0" xfId="0" applyFont="1" applyFill="1" applyBorder="1" applyAlignment="1">
      <alignment horizontal="center"/>
    </xf>
    <xf numFmtId="0" fontId="63" fillId="5" borderId="2" xfId="0" applyFont="1" applyFill="1" applyBorder="1" applyAlignment="1" applyProtection="1">
      <alignment horizontal="center" wrapText="1"/>
      <protection hidden="1"/>
    </xf>
    <xf numFmtId="0" fontId="89" fillId="5" borderId="2" xfId="0" applyFont="1" applyFill="1" applyBorder="1" applyAlignment="1" applyProtection="1">
      <alignment horizontal="center" wrapText="1"/>
      <protection hidden="1"/>
    </xf>
    <xf numFmtId="0" fontId="57" fillId="5" borderId="1" xfId="0" applyFont="1" applyFill="1" applyBorder="1" applyAlignment="1" applyProtection="1">
      <alignment horizontal="center"/>
      <protection locked="0"/>
    </xf>
    <xf numFmtId="0" fontId="63" fillId="13" borderId="5" xfId="0" applyFont="1" applyFill="1" applyBorder="1" applyAlignment="1" applyProtection="1">
      <alignment horizontal="center" vertical="center" wrapText="1"/>
      <protection hidden="1"/>
    </xf>
    <xf numFmtId="0" fontId="99" fillId="13" borderId="9" xfId="0" applyFont="1" applyFill="1" applyBorder="1" applyAlignment="1" applyProtection="1">
      <alignment vertical="center" textRotation="90" wrapText="1"/>
      <protection hidden="1"/>
    </xf>
    <xf numFmtId="0" fontId="63" fillId="5" borderId="5" xfId="0" applyFont="1" applyFill="1" applyBorder="1" applyAlignment="1" applyProtection="1">
      <alignment horizontal="center" wrapText="1"/>
      <protection hidden="1"/>
    </xf>
    <xf numFmtId="0" fontId="89" fillId="5" borderId="1" xfId="0" applyFont="1" applyFill="1" applyBorder="1" applyAlignment="1" applyProtection="1">
      <alignment horizontal="center" wrapText="1"/>
      <protection hidden="1"/>
    </xf>
    <xf numFmtId="0" fontId="57" fillId="5" borderId="1" xfId="0" applyFont="1" applyFill="1" applyBorder="1" applyAlignment="1" applyProtection="1">
      <alignment horizontal="center"/>
    </xf>
    <xf numFmtId="0" fontId="57" fillId="13" borderId="5" xfId="0" applyFont="1" applyFill="1" applyBorder="1" applyAlignment="1" applyProtection="1">
      <alignment horizontal="center" vertical="center"/>
      <protection hidden="1"/>
    </xf>
    <xf numFmtId="0" fontId="57" fillId="13" borderId="9" xfId="0" applyFont="1" applyFill="1" applyBorder="1" applyAlignment="1" applyProtection="1">
      <alignment horizontal="center" vertical="center"/>
      <protection hidden="1"/>
    </xf>
    <xf numFmtId="0" fontId="102" fillId="13" borderId="9" xfId="0" applyFont="1" applyFill="1" applyBorder="1" applyAlignment="1" applyProtection="1">
      <alignment vertical="center" wrapText="1"/>
      <protection hidden="1"/>
    </xf>
    <xf numFmtId="0" fontId="63" fillId="5" borderId="5" xfId="0" quotePrefix="1" applyFont="1" applyFill="1" applyBorder="1" applyAlignment="1" applyProtection="1">
      <alignment horizontal="center"/>
      <protection hidden="1"/>
    </xf>
    <xf numFmtId="0" fontId="89" fillId="5" borderId="1" xfId="5" applyFont="1" applyFill="1" applyBorder="1" applyAlignment="1" applyProtection="1">
      <alignment horizontal="center" vertical="top"/>
      <protection hidden="1"/>
    </xf>
    <xf numFmtId="0" fontId="57" fillId="13" borderId="5" xfId="0" applyFont="1" applyFill="1" applyBorder="1" applyAlignment="1" applyProtection="1">
      <alignment horizontal="center"/>
      <protection hidden="1"/>
    </xf>
    <xf numFmtId="0" fontId="57" fillId="13" borderId="9" xfId="0" applyFont="1" applyFill="1" applyBorder="1" applyAlignment="1" applyProtection="1">
      <alignment horizontal="center"/>
      <protection hidden="1"/>
    </xf>
    <xf numFmtId="0" fontId="102" fillId="13" borderId="9" xfId="0" applyFont="1" applyFill="1" applyBorder="1" applyAlignment="1" applyProtection="1">
      <alignment horizontal="center"/>
      <protection hidden="1"/>
    </xf>
    <xf numFmtId="0" fontId="57" fillId="13" borderId="3" xfId="0" applyFont="1" applyFill="1" applyBorder="1" applyAlignment="1" applyProtection="1">
      <alignment horizontal="center"/>
      <protection hidden="1"/>
    </xf>
    <xf numFmtId="0" fontId="63" fillId="5" borderId="1" xfId="0" applyFont="1" applyFill="1" applyBorder="1" applyAlignment="1" applyProtection="1">
      <alignment horizontal="center" vertical="top"/>
      <protection hidden="1"/>
    </xf>
    <xf numFmtId="0" fontId="63" fillId="5" borderId="1" xfId="0" applyFont="1" applyFill="1" applyBorder="1" applyAlignment="1" applyProtection="1">
      <alignment horizontal="center"/>
    </xf>
    <xf numFmtId="0" fontId="57" fillId="13" borderId="11" xfId="0" applyFont="1" applyFill="1" applyBorder="1" applyAlignment="1" applyProtection="1">
      <alignment horizontal="center"/>
      <protection hidden="1"/>
    </xf>
    <xf numFmtId="0" fontId="57" fillId="13" borderId="4" xfId="0" applyFont="1" applyFill="1" applyBorder="1" applyAlignment="1" applyProtection="1">
      <alignment horizontal="center"/>
      <protection hidden="1"/>
    </xf>
    <xf numFmtId="0" fontId="102" fillId="13" borderId="15" xfId="0" applyFont="1" applyFill="1" applyBorder="1" applyAlignment="1" applyProtection="1">
      <alignment horizontal="center"/>
      <protection hidden="1"/>
    </xf>
    <xf numFmtId="0" fontId="89" fillId="13" borderId="3" xfId="0" applyFont="1" applyFill="1" applyBorder="1" applyAlignment="1" applyProtection="1">
      <alignment horizontal="left" vertical="top" wrapText="1"/>
      <protection hidden="1"/>
    </xf>
    <xf numFmtId="0" fontId="57" fillId="13" borderId="0" xfId="0" applyFont="1" applyFill="1" applyBorder="1" applyAlignment="1" applyProtection="1">
      <alignment horizontal="left" vertical="top" wrapText="1"/>
      <protection hidden="1"/>
    </xf>
    <xf numFmtId="0" fontId="57" fillId="13" borderId="15" xfId="0" applyFont="1" applyFill="1" applyBorder="1" applyAlignment="1" applyProtection="1">
      <alignment horizontal="left" vertical="top" wrapText="1"/>
      <protection hidden="1"/>
    </xf>
    <xf numFmtId="0" fontId="102" fillId="13" borderId="2" xfId="0" applyFont="1" applyFill="1" applyBorder="1" applyAlignment="1" applyProtection="1">
      <alignment horizontal="center"/>
      <protection hidden="1"/>
    </xf>
    <xf numFmtId="0" fontId="89" fillId="13" borderId="5" xfId="5" applyFont="1" applyFill="1" applyBorder="1" applyAlignment="1" applyProtection="1">
      <alignment horizontal="center" vertical="center" wrapText="1"/>
      <protection hidden="1"/>
    </xf>
    <xf numFmtId="0" fontId="89" fillId="13" borderId="13" xfId="5" applyFont="1" applyFill="1" applyBorder="1" applyAlignment="1" applyProtection="1">
      <alignment horizontal="center" vertical="top" wrapText="1"/>
      <protection hidden="1"/>
    </xf>
    <xf numFmtId="0" fontId="103" fillId="8" borderId="0" xfId="0" applyFont="1" applyFill="1" applyBorder="1"/>
    <xf numFmtId="165" fontId="76" fillId="13" borderId="1" xfId="0" applyNumberFormat="1" applyFont="1" applyFill="1" applyBorder="1" applyAlignment="1">
      <alignment horizontal="center" vertical="center"/>
    </xf>
    <xf numFmtId="0" fontId="75" fillId="13" borderId="1" xfId="0" applyFont="1" applyFill="1" applyBorder="1"/>
    <xf numFmtId="165" fontId="76" fillId="13" borderId="1" xfId="0" applyNumberFormat="1" applyFont="1" applyFill="1" applyBorder="1" applyAlignment="1">
      <alignment horizontal="center"/>
    </xf>
    <xf numFmtId="0" fontId="53" fillId="0" borderId="1" xfId="0" applyFont="1" applyBorder="1" applyAlignment="1" applyProtection="1">
      <alignment horizontal="left" vertical="top"/>
      <protection locked="0"/>
    </xf>
    <xf numFmtId="0" fontId="55" fillId="0" borderId="0" xfId="0" applyFont="1" applyFill="1" applyBorder="1" applyAlignment="1">
      <alignment horizontal="center" vertical="center" wrapText="1"/>
    </xf>
    <xf numFmtId="0" fontId="53" fillId="0" borderId="1" xfId="0" applyFont="1" applyBorder="1" applyAlignment="1" applyProtection="1">
      <alignment horizontal="center" vertical="top"/>
      <protection locked="0"/>
    </xf>
    <xf numFmtId="0" fontId="0" fillId="11" borderId="1" xfId="0" applyFont="1" applyFill="1" applyBorder="1" applyAlignment="1">
      <alignment horizontal="center" vertical="center"/>
    </xf>
    <xf numFmtId="0" fontId="13" fillId="10" borderId="0" xfId="0" applyFont="1" applyFill="1"/>
    <xf numFmtId="0" fontId="105" fillId="0" borderId="0" xfId="0" applyFont="1" applyFill="1" applyAlignment="1">
      <alignment vertical="top"/>
    </xf>
    <xf numFmtId="0" fontId="54" fillId="0" borderId="0" xfId="0" applyFont="1" applyFill="1" applyBorder="1" applyAlignment="1">
      <alignment horizontal="center" vertical="top"/>
    </xf>
    <xf numFmtId="0" fontId="55" fillId="0" borderId="0" xfId="0" applyFont="1" applyFill="1" applyBorder="1" applyAlignment="1">
      <alignment horizontal="left" vertical="top" wrapText="1"/>
    </xf>
    <xf numFmtId="0" fontId="54" fillId="0" borderId="0" xfId="0" applyFont="1" applyFill="1" applyBorder="1" applyAlignment="1">
      <alignment horizontal="left"/>
    </xf>
    <xf numFmtId="0" fontId="55" fillId="27" borderId="0" xfId="0" applyFont="1" applyFill="1" applyAlignment="1">
      <alignment horizontal="left" vertical="top" wrapText="1"/>
    </xf>
    <xf numFmtId="0" fontId="54" fillId="27" borderId="0" xfId="0" applyFont="1" applyFill="1" applyAlignment="1">
      <alignment horizontal="center" vertical="top" wrapText="1"/>
    </xf>
    <xf numFmtId="0" fontId="38" fillId="0" borderId="1" xfId="0" applyFont="1" applyFill="1" applyBorder="1" applyAlignment="1">
      <alignment horizontal="center" wrapText="1"/>
    </xf>
    <xf numFmtId="0" fontId="98" fillId="27" borderId="1" xfId="0" applyFont="1" applyFill="1" applyBorder="1" applyAlignment="1" applyProtection="1">
      <alignment horizontal="center" vertical="center" wrapText="1"/>
      <protection hidden="1"/>
    </xf>
    <xf numFmtId="0" fontId="98" fillId="27" borderId="9" xfId="0" applyFont="1" applyFill="1" applyBorder="1" applyAlignment="1" applyProtection="1">
      <alignment horizontal="center" vertical="center" wrapText="1"/>
      <protection hidden="1"/>
    </xf>
    <xf numFmtId="0" fontId="0" fillId="28" borderId="0" xfId="0" applyFont="1" applyFill="1" applyBorder="1"/>
    <xf numFmtId="0" fontId="53" fillId="28" borderId="0" xfId="0" applyNumberFormat="1" applyFont="1" applyFill="1" applyBorder="1" applyAlignment="1">
      <alignment horizontal="center" vertical="center"/>
    </xf>
    <xf numFmtId="0" fontId="53" fillId="28" borderId="0" xfId="0" applyFont="1" applyFill="1" applyBorder="1" applyAlignment="1">
      <alignment horizontal="center"/>
    </xf>
    <xf numFmtId="0" fontId="53" fillId="28" borderId="0" xfId="0" applyFont="1" applyFill="1" applyBorder="1" applyAlignment="1">
      <alignment horizontal="center" vertical="top"/>
    </xf>
    <xf numFmtId="0" fontId="0" fillId="5" borderId="1" xfId="0" applyFill="1" applyBorder="1" applyAlignment="1">
      <alignment horizontal="center" vertical="center"/>
    </xf>
    <xf numFmtId="0" fontId="27" fillId="0" borderId="0" xfId="0" applyFont="1" applyFill="1" applyAlignment="1">
      <alignment horizontal="left" vertical="center" wrapText="1"/>
    </xf>
    <xf numFmtId="0" fontId="0" fillId="8" borderId="1" xfId="0" applyFill="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53" fillId="19" borderId="11" xfId="0" applyFont="1" applyFill="1" applyBorder="1" applyAlignment="1">
      <alignment horizontal="center" vertical="top"/>
    </xf>
    <xf numFmtId="0" fontId="63" fillId="13" borderId="2" xfId="0" applyFont="1" applyFill="1" applyBorder="1" applyAlignment="1" applyProtection="1">
      <alignment horizontal="center" vertical="center" wrapText="1"/>
      <protection hidden="1"/>
    </xf>
    <xf numFmtId="0" fontId="58" fillId="5" borderId="0" xfId="0" applyFont="1" applyFill="1" applyBorder="1" applyAlignment="1" applyProtection="1">
      <alignment horizontal="center" wrapText="1"/>
      <protection hidden="1"/>
    </xf>
    <xf numFmtId="0" fontId="53" fillId="5" borderId="0" xfId="0" applyFont="1" applyFill="1" applyBorder="1" applyAlignment="1" applyProtection="1">
      <alignment horizontal="center"/>
      <protection locked="0"/>
    </xf>
    <xf numFmtId="0" fontId="54" fillId="5" borderId="0" xfId="0" applyFont="1" applyFill="1" applyBorder="1" applyAlignment="1" applyProtection="1">
      <alignment wrapText="1"/>
      <protection hidden="1"/>
    </xf>
    <xf numFmtId="0" fontId="54" fillId="5" borderId="0" xfId="0" applyFont="1" applyFill="1" applyBorder="1" applyAlignment="1" applyProtection="1">
      <protection hidden="1"/>
    </xf>
    <xf numFmtId="0" fontId="53" fillId="19" borderId="11" xfId="0" applyFont="1" applyFill="1" applyBorder="1" applyAlignment="1">
      <alignment wrapText="1"/>
    </xf>
    <xf numFmtId="0" fontId="53" fillId="19" borderId="12" xfId="0" applyFont="1" applyFill="1" applyBorder="1" applyAlignment="1">
      <alignment wrapText="1"/>
    </xf>
    <xf numFmtId="0" fontId="53" fillId="19" borderId="13" xfId="0" applyFont="1" applyFill="1" applyBorder="1" applyAlignment="1">
      <alignment wrapText="1"/>
    </xf>
    <xf numFmtId="0" fontId="53" fillId="19" borderId="4" xfId="0" applyFont="1" applyFill="1" applyBorder="1" applyAlignment="1">
      <alignment wrapText="1"/>
    </xf>
    <xf numFmtId="0" fontId="53" fillId="19" borderId="14" xfId="0" applyFont="1" applyFill="1" applyBorder="1" applyAlignment="1">
      <alignment wrapText="1"/>
    </xf>
    <xf numFmtId="0" fontId="53" fillId="19" borderId="10" xfId="0" applyFont="1" applyFill="1" applyBorder="1" applyAlignment="1">
      <alignment wrapText="1"/>
    </xf>
    <xf numFmtId="0" fontId="53" fillId="19" borderId="14" xfId="0" applyFont="1" applyFill="1" applyBorder="1" applyAlignment="1">
      <alignment horizontal="left" wrapText="1"/>
    </xf>
    <xf numFmtId="0" fontId="53" fillId="19" borderId="10" xfId="0" applyFont="1" applyFill="1" applyBorder="1" applyAlignment="1">
      <alignment horizontal="left" wrapText="1"/>
    </xf>
    <xf numFmtId="0" fontId="53" fillId="19" borderId="0" xfId="0" applyFont="1" applyFill="1" applyBorder="1" applyAlignment="1">
      <alignment horizontal="left" wrapText="1"/>
    </xf>
    <xf numFmtId="0" fontId="53" fillId="19" borderId="15" xfId="0" applyFont="1" applyFill="1" applyBorder="1" applyAlignment="1">
      <alignment horizontal="left" wrapText="1"/>
    </xf>
    <xf numFmtId="0" fontId="53" fillId="19" borderId="3" xfId="0" applyFont="1" applyFill="1" applyBorder="1" applyAlignment="1">
      <alignment horizontal="left" vertical="center" wrapText="1"/>
    </xf>
    <xf numFmtId="0" fontId="53" fillId="19" borderId="0" xfId="0" applyFont="1" applyFill="1" applyBorder="1" applyAlignment="1">
      <alignment horizontal="left" vertical="center" wrapText="1"/>
    </xf>
    <xf numFmtId="0" fontId="53" fillId="19" borderId="15" xfId="0" applyFont="1" applyFill="1" applyBorder="1" applyAlignment="1">
      <alignment horizontal="left" vertical="center" wrapText="1"/>
    </xf>
    <xf numFmtId="0" fontId="53" fillId="19" borderId="4" xfId="0" applyFont="1" applyFill="1" applyBorder="1" applyAlignment="1">
      <alignment horizontal="left" vertical="center" wrapText="1"/>
    </xf>
    <xf numFmtId="0" fontId="53" fillId="19" borderId="14" xfId="0" applyFont="1" applyFill="1" applyBorder="1" applyAlignment="1">
      <alignment horizontal="left" vertical="center" wrapText="1"/>
    </xf>
    <xf numFmtId="0" fontId="53" fillId="19" borderId="10" xfId="0" applyFont="1" applyFill="1" applyBorder="1" applyAlignment="1">
      <alignment horizontal="left" vertical="center" wrapText="1"/>
    </xf>
    <xf numFmtId="0" fontId="54" fillId="19" borderId="0" xfId="0" applyFont="1" applyFill="1" applyBorder="1" applyAlignment="1">
      <alignment horizontal="left" wrapText="1"/>
    </xf>
    <xf numFmtId="0" fontId="53" fillId="19" borderId="11" xfId="0" applyFont="1" applyFill="1" applyBorder="1" applyAlignment="1">
      <alignment vertical="center" wrapText="1"/>
    </xf>
    <xf numFmtId="0" fontId="53" fillId="19" borderId="12" xfId="0" applyFont="1" applyFill="1" applyBorder="1" applyAlignment="1">
      <alignment vertical="center" wrapText="1"/>
    </xf>
    <xf numFmtId="0" fontId="53" fillId="19" borderId="13" xfId="0" applyFont="1" applyFill="1" applyBorder="1" applyAlignment="1">
      <alignment vertical="center" wrapText="1"/>
    </xf>
    <xf numFmtId="0" fontId="53" fillId="19" borderId="4" xfId="0" applyFont="1" applyFill="1" applyBorder="1" applyAlignment="1">
      <alignment vertical="center" wrapText="1"/>
    </xf>
    <xf numFmtId="0" fontId="53" fillId="19" borderId="14" xfId="0" applyFont="1" applyFill="1" applyBorder="1" applyAlignment="1">
      <alignment vertical="center" wrapText="1"/>
    </xf>
    <xf numFmtId="0" fontId="53" fillId="19" borderId="10" xfId="0" applyFont="1" applyFill="1" applyBorder="1" applyAlignment="1">
      <alignment vertical="center" wrapText="1"/>
    </xf>
    <xf numFmtId="0" fontId="53" fillId="19" borderId="12" xfId="0" applyFont="1" applyFill="1" applyBorder="1" applyAlignment="1">
      <alignment horizontal="left" vertical="top" wrapText="1"/>
    </xf>
    <xf numFmtId="0" fontId="53" fillId="19" borderId="13" xfId="0" applyFont="1" applyFill="1" applyBorder="1" applyAlignment="1">
      <alignment horizontal="left" vertical="top" wrapText="1"/>
    </xf>
    <xf numFmtId="0" fontId="53" fillId="19" borderId="1" xfId="0" applyFont="1" applyFill="1" applyBorder="1" applyAlignment="1">
      <alignment horizontal="left" vertical="top" wrapText="1"/>
    </xf>
    <xf numFmtId="0" fontId="54" fillId="20" borderId="6" xfId="0" applyFont="1" applyFill="1" applyBorder="1" applyAlignment="1">
      <alignment horizontal="center" vertical="center"/>
    </xf>
    <xf numFmtId="0" fontId="54" fillId="20" borderId="7" xfId="0" applyFont="1" applyFill="1" applyBorder="1" applyAlignment="1">
      <alignment horizontal="center" vertical="center"/>
    </xf>
    <xf numFmtId="0" fontId="54" fillId="20" borderId="8" xfId="0" applyFont="1" applyFill="1" applyBorder="1" applyAlignment="1">
      <alignment horizontal="center" vertical="center"/>
    </xf>
    <xf numFmtId="0" fontId="53" fillId="19" borderId="15" xfId="0" applyFont="1" applyFill="1" applyBorder="1" applyAlignment="1">
      <alignment horizontal="left" vertical="top" wrapText="1"/>
    </xf>
    <xf numFmtId="0" fontId="54" fillId="20" borderId="11" xfId="0" applyFont="1" applyFill="1" applyBorder="1" applyAlignment="1">
      <alignment horizontal="center" vertical="center"/>
    </xf>
    <xf numFmtId="0" fontId="54" fillId="20" borderId="12" xfId="0" applyFont="1" applyFill="1" applyBorder="1" applyAlignment="1">
      <alignment horizontal="center" vertical="center"/>
    </xf>
    <xf numFmtId="0" fontId="54" fillId="20" borderId="13" xfId="0" applyFont="1" applyFill="1" applyBorder="1" applyAlignment="1">
      <alignment horizontal="center" vertical="center"/>
    </xf>
    <xf numFmtId="0" fontId="54" fillId="20" borderId="4" xfId="0" applyFont="1" applyFill="1" applyBorder="1" applyAlignment="1">
      <alignment horizontal="center" vertical="center"/>
    </xf>
    <xf numFmtId="0" fontId="54" fillId="20" borderId="14" xfId="0" applyFont="1" applyFill="1" applyBorder="1" applyAlignment="1">
      <alignment horizontal="center" vertical="center"/>
    </xf>
    <xf numFmtId="0" fontId="54" fillId="20" borderId="10" xfId="0" applyFont="1" applyFill="1" applyBorder="1" applyAlignment="1">
      <alignment horizontal="center" vertical="center"/>
    </xf>
    <xf numFmtId="0" fontId="54" fillId="21" borderId="6" xfId="0" applyFont="1" applyFill="1" applyBorder="1" applyAlignment="1">
      <alignment horizontal="center" vertical="center"/>
    </xf>
    <xf numFmtId="0" fontId="54" fillId="21" borderId="7" xfId="0" applyFont="1" applyFill="1" applyBorder="1" applyAlignment="1">
      <alignment horizontal="center" vertical="center"/>
    </xf>
    <xf numFmtId="0" fontId="54" fillId="21" borderId="8" xfId="0" applyFont="1" applyFill="1" applyBorder="1" applyAlignment="1">
      <alignment horizontal="center" vertical="center"/>
    </xf>
    <xf numFmtId="0" fontId="53" fillId="19" borderId="6" xfId="0" applyFont="1" applyFill="1" applyBorder="1" applyAlignment="1">
      <alignment horizontal="left" vertical="center" wrapText="1"/>
    </xf>
    <xf numFmtId="0" fontId="53" fillId="19" borderId="7" xfId="0" applyFont="1" applyFill="1" applyBorder="1" applyAlignment="1">
      <alignment horizontal="left" vertical="center" wrapText="1"/>
    </xf>
    <xf numFmtId="0" fontId="53" fillId="19" borderId="8" xfId="0" applyFont="1" applyFill="1" applyBorder="1" applyAlignment="1">
      <alignment horizontal="left" vertical="center" wrapText="1"/>
    </xf>
    <xf numFmtId="0" fontId="53" fillId="25" borderId="6" xfId="0" applyFont="1" applyFill="1" applyBorder="1" applyAlignment="1">
      <alignment horizontal="left" vertical="top" wrapText="1"/>
    </xf>
    <xf numFmtId="0" fontId="53" fillId="25" borderId="7" xfId="0" applyFont="1" applyFill="1" applyBorder="1" applyAlignment="1">
      <alignment horizontal="left" vertical="top" wrapText="1"/>
    </xf>
    <xf numFmtId="0" fontId="53" fillId="25" borderId="8" xfId="0" applyFont="1" applyFill="1" applyBorder="1" applyAlignment="1">
      <alignment horizontal="left" vertical="top" wrapText="1"/>
    </xf>
    <xf numFmtId="0" fontId="50" fillId="17" borderId="0" xfId="0" applyFont="1" applyFill="1" applyBorder="1" applyAlignment="1">
      <alignment horizontal="center"/>
    </xf>
    <xf numFmtId="0" fontId="50" fillId="17" borderId="6" xfId="0" applyFont="1" applyFill="1" applyBorder="1" applyAlignment="1">
      <alignment horizontal="center"/>
    </xf>
    <xf numFmtId="0" fontId="50" fillId="17" borderId="7" xfId="0" applyFont="1" applyFill="1" applyBorder="1" applyAlignment="1">
      <alignment horizontal="center"/>
    </xf>
    <xf numFmtId="0" fontId="50" fillId="17" borderId="8" xfId="0" applyFont="1" applyFill="1" applyBorder="1" applyAlignment="1">
      <alignment horizontal="center"/>
    </xf>
    <xf numFmtId="0" fontId="53" fillId="18" borderId="1" xfId="5" applyFont="1" applyFill="1" applyBorder="1" applyAlignment="1">
      <alignment horizontal="left" wrapText="1"/>
    </xf>
    <xf numFmtId="0" fontId="53" fillId="18" borderId="1" xfId="0" applyFont="1" applyFill="1" applyBorder="1" applyAlignment="1">
      <alignment horizontal="left"/>
    </xf>
    <xf numFmtId="0" fontId="101" fillId="19" borderId="0" xfId="0" applyFont="1" applyFill="1" applyBorder="1" applyAlignment="1">
      <alignment horizontal="left" vertical="top" wrapText="1"/>
    </xf>
    <xf numFmtId="0" fontId="101" fillId="19" borderId="15" xfId="0" applyFont="1" applyFill="1" applyBorder="1" applyAlignment="1">
      <alignment horizontal="left" vertical="top" wrapText="1"/>
    </xf>
    <xf numFmtId="0" fontId="53" fillId="19" borderId="11" xfId="0" applyFont="1" applyFill="1" applyBorder="1" applyAlignment="1">
      <alignment horizontal="left" vertical="top" wrapText="1"/>
    </xf>
    <xf numFmtId="0" fontId="53" fillId="19" borderId="3" xfId="0" applyFont="1" applyFill="1" applyBorder="1" applyAlignment="1">
      <alignment horizontal="left" vertical="top" wrapText="1"/>
    </xf>
    <xf numFmtId="0" fontId="53" fillId="18" borderId="1" xfId="5" applyFont="1" applyFill="1" applyBorder="1" applyAlignment="1">
      <alignment horizontal="left"/>
    </xf>
    <xf numFmtId="0" fontId="53" fillId="18" borderId="1" xfId="0" applyFont="1" applyFill="1" applyBorder="1"/>
    <xf numFmtId="0" fontId="54" fillId="3" borderId="6" xfId="0" applyFont="1" applyFill="1" applyBorder="1" applyAlignment="1">
      <alignment horizontal="left"/>
    </xf>
    <xf numFmtId="0" fontId="54" fillId="3" borderId="8" xfId="0" applyFont="1" applyFill="1" applyBorder="1" applyAlignment="1">
      <alignment horizontal="left"/>
    </xf>
    <xf numFmtId="0" fontId="54" fillId="3" borderId="1" xfId="0" applyFont="1" applyFill="1" applyBorder="1" applyAlignment="1">
      <alignment horizontal="left"/>
    </xf>
    <xf numFmtId="0" fontId="33" fillId="17" borderId="0" xfId="0" applyFont="1" applyFill="1" applyBorder="1" applyAlignment="1">
      <alignment horizontal="center"/>
    </xf>
    <xf numFmtId="0" fontId="47" fillId="16" borderId="0" xfId="0" applyFont="1" applyFill="1" applyAlignment="1">
      <alignment horizontal="center"/>
    </xf>
    <xf numFmtId="0" fontId="48" fillId="16" borderId="0" xfId="0" applyFont="1" applyFill="1" applyAlignment="1">
      <alignment horizontal="center"/>
    </xf>
    <xf numFmtId="0" fontId="45" fillId="16" borderId="0" xfId="0" applyFont="1" applyFill="1" applyAlignment="1">
      <alignment horizontal="center"/>
    </xf>
    <xf numFmtId="0" fontId="46" fillId="16" borderId="0" xfId="0" applyFont="1" applyFill="1" applyAlignment="1">
      <alignment horizontal="center"/>
    </xf>
    <xf numFmtId="0" fontId="54" fillId="3" borderId="1" xfId="0" applyFont="1" applyFill="1" applyBorder="1" applyAlignment="1">
      <alignment horizontal="left" wrapText="1"/>
    </xf>
    <xf numFmtId="0" fontId="53" fillId="18" borderId="6" xfId="0" applyFont="1" applyFill="1" applyBorder="1" applyAlignment="1">
      <alignment horizontal="left"/>
    </xf>
    <xf numFmtId="0" fontId="53" fillId="18" borderId="7" xfId="0" applyFont="1" applyFill="1" applyBorder="1" applyAlignment="1">
      <alignment horizontal="left"/>
    </xf>
    <xf numFmtId="0" fontId="53" fillId="18" borderId="8" xfId="0" applyFont="1" applyFill="1" applyBorder="1" applyAlignment="1">
      <alignment horizontal="left"/>
    </xf>
    <xf numFmtId="0" fontId="0" fillId="13" borderId="0" xfId="0" applyFont="1" applyFill="1" applyBorder="1" applyAlignment="1">
      <alignment horizontal="center"/>
    </xf>
    <xf numFmtId="0" fontId="0" fillId="13" borderId="0" xfId="0" applyFont="1" applyFill="1" applyBorder="1" applyAlignment="1">
      <alignment horizontal="left" vertical="center" wrapText="1"/>
    </xf>
    <xf numFmtId="0" fontId="3" fillId="13" borderId="0" xfId="0" applyFont="1" applyFill="1" applyBorder="1" applyAlignment="1">
      <alignment horizontal="center" vertical="center" wrapText="1"/>
    </xf>
    <xf numFmtId="0" fontId="0" fillId="13" borderId="0" xfId="0" applyFont="1" applyFill="1" applyBorder="1" applyAlignment="1">
      <alignment horizontal="left" wrapText="1"/>
    </xf>
    <xf numFmtId="0" fontId="1" fillId="13" borderId="0" xfId="0" applyFont="1" applyFill="1" applyBorder="1" applyAlignment="1">
      <alignment horizontal="left" vertical="center"/>
    </xf>
    <xf numFmtId="0" fontId="0" fillId="13" borderId="0" xfId="0" applyFont="1" applyFill="1" applyBorder="1" applyAlignment="1">
      <alignment horizontal="left" vertical="center"/>
    </xf>
    <xf numFmtId="0" fontId="0" fillId="13" borderId="0" xfId="0" applyFont="1" applyFill="1" applyBorder="1" applyAlignment="1">
      <alignment horizontal="left" vertical="top" wrapText="1"/>
    </xf>
    <xf numFmtId="0" fontId="41" fillId="13" borderId="0" xfId="0" applyFont="1" applyFill="1" applyBorder="1" applyAlignment="1">
      <alignment horizontal="center" vertical="center"/>
    </xf>
    <xf numFmtId="0" fontId="67" fillId="17" borderId="0" xfId="0" applyFont="1" applyFill="1" applyBorder="1" applyAlignment="1">
      <alignment horizontal="center" vertical="center"/>
    </xf>
    <xf numFmtId="0" fontId="3" fillId="8" borderId="0" xfId="0" applyFont="1" applyFill="1" applyBorder="1" applyAlignment="1">
      <alignment horizontal="left" wrapText="1" indent="1"/>
    </xf>
    <xf numFmtId="0" fontId="84" fillId="17" borderId="0" xfId="0" applyFont="1" applyFill="1" applyBorder="1" applyAlignment="1">
      <alignment horizontal="center" vertical="center"/>
    </xf>
    <xf numFmtId="0" fontId="5" fillId="26" borderId="0" xfId="0" applyFont="1" applyFill="1" applyBorder="1" applyAlignment="1">
      <alignment horizontal="left" wrapText="1"/>
    </xf>
    <xf numFmtId="0" fontId="43" fillId="0" borderId="11" xfId="0" applyFont="1" applyBorder="1" applyAlignment="1">
      <alignment horizontal="left" vertical="center" wrapText="1"/>
    </xf>
    <xf numFmtId="0" fontId="43" fillId="0" borderId="12" xfId="0" applyFont="1" applyBorder="1" applyAlignment="1">
      <alignment horizontal="left" vertical="center" wrapText="1"/>
    </xf>
    <xf numFmtId="0" fontId="43" fillId="0" borderId="13" xfId="0" applyFont="1" applyBorder="1" applyAlignment="1">
      <alignment horizontal="left" vertical="center" wrapText="1"/>
    </xf>
    <xf numFmtId="0" fontId="43" fillId="0" borderId="3" xfId="0" applyFont="1" applyBorder="1" applyAlignment="1">
      <alignment horizontal="left" vertical="center" wrapText="1"/>
    </xf>
    <xf numFmtId="0" fontId="43" fillId="0" borderId="0" xfId="0" applyFont="1" applyBorder="1" applyAlignment="1">
      <alignment horizontal="left" vertical="center" wrapText="1"/>
    </xf>
    <xf numFmtId="0" fontId="43" fillId="0" borderId="15" xfId="0" applyFont="1" applyBorder="1" applyAlignment="1">
      <alignment horizontal="left" vertical="center" wrapText="1"/>
    </xf>
    <xf numFmtId="0" fontId="43" fillId="0" borderId="4" xfId="0" applyFont="1" applyBorder="1" applyAlignment="1">
      <alignment horizontal="left" vertical="center" wrapText="1"/>
    </xf>
    <xf numFmtId="0" fontId="43" fillId="0" borderId="14" xfId="0" applyFont="1" applyBorder="1" applyAlignment="1">
      <alignment horizontal="left" vertical="center" wrapText="1"/>
    </xf>
    <xf numFmtId="0" fontId="43" fillId="0" borderId="10" xfId="0" applyFont="1" applyBorder="1" applyAlignment="1">
      <alignment horizontal="left" vertical="center" wrapText="1"/>
    </xf>
    <xf numFmtId="0" fontId="22" fillId="5" borderId="6" xfId="0" applyFont="1" applyFill="1" applyBorder="1" applyAlignment="1">
      <alignment horizontal="left" vertical="center" wrapText="1"/>
    </xf>
    <xf numFmtId="0" fontId="22" fillId="5" borderId="8" xfId="0" applyFont="1" applyFill="1" applyBorder="1" applyAlignment="1">
      <alignment horizontal="left" vertical="center" wrapText="1"/>
    </xf>
    <xf numFmtId="0" fontId="38" fillId="13" borderId="11" xfId="0" applyFont="1" applyFill="1" applyBorder="1" applyAlignment="1">
      <alignment horizontal="center" vertical="center" wrapText="1"/>
    </xf>
    <xf numFmtId="0" fontId="38" fillId="13" borderId="13" xfId="0" applyFont="1" applyFill="1" applyBorder="1" applyAlignment="1">
      <alignment horizontal="center" vertical="center" wrapText="1"/>
    </xf>
    <xf numFmtId="0" fontId="38" fillId="13" borderId="3" xfId="0" applyFont="1" applyFill="1" applyBorder="1" applyAlignment="1">
      <alignment horizontal="center" vertical="center" wrapText="1"/>
    </xf>
    <xf numFmtId="0" fontId="38" fillId="13" borderId="15" xfId="0" applyFont="1" applyFill="1" applyBorder="1" applyAlignment="1">
      <alignment horizontal="center" vertical="center" wrapText="1"/>
    </xf>
    <xf numFmtId="0" fontId="38" fillId="13" borderId="4" xfId="0" applyFont="1" applyFill="1" applyBorder="1" applyAlignment="1">
      <alignment horizontal="center" vertical="center" wrapText="1"/>
    </xf>
    <xf numFmtId="0" fontId="38" fillId="13" borderId="10" xfId="0" applyFont="1" applyFill="1" applyBorder="1" applyAlignment="1">
      <alignment horizontal="center" vertical="center" wrapText="1"/>
    </xf>
    <xf numFmtId="0" fontId="19" fillId="5" borderId="6" xfId="0" applyFont="1" applyFill="1" applyBorder="1" applyAlignment="1">
      <alignment horizontal="left" vertical="center" wrapText="1"/>
    </xf>
    <xf numFmtId="0" fontId="19" fillId="5" borderId="7" xfId="0" applyFont="1" applyFill="1" applyBorder="1" applyAlignment="1">
      <alignment horizontal="left" vertical="center" wrapText="1"/>
    </xf>
    <xf numFmtId="0" fontId="19" fillId="5" borderId="8" xfId="0" applyFont="1" applyFill="1" applyBorder="1" applyAlignment="1">
      <alignment horizontal="left" vertical="center" wrapText="1"/>
    </xf>
    <xf numFmtId="0" fontId="43" fillId="0" borderId="6" xfId="0" applyFont="1" applyFill="1" applyBorder="1" applyAlignment="1">
      <alignment horizontal="left" vertical="center" wrapText="1"/>
    </xf>
    <xf numFmtId="0" fontId="43" fillId="0" borderId="7" xfId="0" applyFont="1" applyFill="1" applyBorder="1" applyAlignment="1">
      <alignment horizontal="left" vertical="center" wrapText="1"/>
    </xf>
    <xf numFmtId="0" fontId="43" fillId="0" borderId="6" xfId="0" applyFont="1" applyBorder="1" applyAlignment="1">
      <alignment horizontal="left" vertical="center" wrapText="1"/>
    </xf>
    <xf numFmtId="0" fontId="43" fillId="0" borderId="7" xfId="0" applyFont="1" applyBorder="1" applyAlignment="1">
      <alignment horizontal="left" vertical="center" wrapText="1"/>
    </xf>
    <xf numFmtId="0" fontId="43" fillId="0" borderId="8" xfId="0" applyFont="1" applyBorder="1" applyAlignment="1">
      <alignment horizontal="left" vertical="center" wrapText="1"/>
    </xf>
    <xf numFmtId="0" fontId="0" fillId="13" borderId="0" xfId="0" applyFont="1" applyFill="1" applyBorder="1" applyAlignment="1">
      <alignment horizontal="center" vertical="center" wrapText="1"/>
    </xf>
    <xf numFmtId="0" fontId="43" fillId="0" borderId="8"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43" fillId="0" borderId="12" xfId="0" applyFont="1" applyFill="1" applyBorder="1" applyAlignment="1">
      <alignment horizontal="left" vertical="center" wrapText="1"/>
    </xf>
    <xf numFmtId="0" fontId="43" fillId="0" borderId="13" xfId="0" applyFont="1" applyFill="1" applyBorder="1" applyAlignment="1">
      <alignment horizontal="left" vertical="center" wrapText="1"/>
    </xf>
    <xf numFmtId="0" fontId="43" fillId="0" borderId="3"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43" fillId="0" borderId="15" xfId="0" applyFont="1" applyFill="1" applyBorder="1" applyAlignment="1">
      <alignment horizontal="left" vertical="center" wrapText="1"/>
    </xf>
    <xf numFmtId="0" fontId="43" fillId="0" borderId="4" xfId="0" applyFont="1" applyFill="1" applyBorder="1" applyAlignment="1">
      <alignment horizontal="left" vertical="center" wrapText="1"/>
    </xf>
    <xf numFmtId="0" fontId="43" fillId="0" borderId="14" xfId="0" applyFont="1" applyFill="1" applyBorder="1" applyAlignment="1">
      <alignment horizontal="left" vertical="center" wrapText="1"/>
    </xf>
    <xf numFmtId="0" fontId="43" fillId="0" borderId="10" xfId="0" applyFont="1" applyFill="1" applyBorder="1" applyAlignment="1">
      <alignment horizontal="left"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28" fillId="0" borderId="4" xfId="0" applyFont="1" applyBorder="1" applyAlignment="1">
      <alignment horizontal="left" vertical="center" wrapText="1"/>
    </xf>
    <xf numFmtId="0" fontId="28" fillId="0" borderId="14" xfId="0" applyFont="1" applyBorder="1" applyAlignment="1">
      <alignment horizontal="left" vertical="center" wrapText="1"/>
    </xf>
    <xf numFmtId="0" fontId="28" fillId="0" borderId="10" xfId="0" applyFont="1" applyBorder="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5" borderId="11"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0" fillId="13" borderId="0" xfId="0" applyFont="1" applyFill="1" applyAlignment="1">
      <alignment horizontal="left" vertical="center" wrapText="1"/>
    </xf>
    <xf numFmtId="0" fontId="66" fillId="17" borderId="0" xfId="0" applyFont="1" applyFill="1" applyBorder="1" applyAlignment="1" applyProtection="1">
      <alignment horizontal="center" vertical="center" wrapText="1"/>
    </xf>
    <xf numFmtId="0" fontId="3" fillId="10" borderId="0" xfId="0" applyFont="1" applyFill="1" applyAlignment="1">
      <alignment horizontal="left" vertical="top" wrapText="1"/>
    </xf>
    <xf numFmtId="0" fontId="65" fillId="17" borderId="11" xfId="0" applyFont="1" applyFill="1" applyBorder="1" applyAlignment="1" applyProtection="1">
      <alignment horizontal="center" vertical="center"/>
      <protection hidden="1"/>
    </xf>
    <xf numFmtId="0" fontId="65" fillId="17" borderId="12" xfId="0" applyFont="1" applyFill="1" applyBorder="1" applyAlignment="1" applyProtection="1">
      <alignment horizontal="center" vertical="center"/>
      <protection hidden="1"/>
    </xf>
    <xf numFmtId="0" fontId="65" fillId="17" borderId="13" xfId="0" applyFont="1" applyFill="1" applyBorder="1" applyAlignment="1" applyProtection="1">
      <alignment horizontal="center" vertical="center"/>
      <protection hidden="1"/>
    </xf>
    <xf numFmtId="0" fontId="65" fillId="17" borderId="3" xfId="0" applyFont="1" applyFill="1" applyBorder="1" applyAlignment="1" applyProtection="1">
      <alignment horizontal="center" vertical="center"/>
      <protection hidden="1"/>
    </xf>
    <xf numFmtId="0" fontId="65" fillId="17" borderId="0" xfId="0" applyFont="1" applyFill="1" applyBorder="1" applyAlignment="1" applyProtection="1">
      <alignment horizontal="center" vertical="center"/>
      <protection hidden="1"/>
    </xf>
    <xf numFmtId="0" fontId="65" fillId="17" borderId="15" xfId="0" applyFont="1" applyFill="1" applyBorder="1" applyAlignment="1" applyProtection="1">
      <alignment horizontal="center" vertical="center"/>
      <protection hidden="1"/>
    </xf>
    <xf numFmtId="0" fontId="99" fillId="17" borderId="5" xfId="5" applyFont="1" applyFill="1" applyBorder="1" applyAlignment="1" applyProtection="1">
      <alignment horizontal="center" vertical="top" wrapText="1"/>
      <protection hidden="1"/>
    </xf>
    <xf numFmtId="0" fontId="99" fillId="17" borderId="9" xfId="5" applyFont="1" applyFill="1" applyBorder="1" applyAlignment="1" applyProtection="1">
      <alignment horizontal="center" vertical="top" wrapText="1"/>
      <protection hidden="1"/>
    </xf>
    <xf numFmtId="0" fontId="0" fillId="13" borderId="0" xfId="0" applyFont="1" applyFill="1" applyAlignment="1">
      <alignment horizontal="left" vertical="top" wrapText="1"/>
    </xf>
    <xf numFmtId="0" fontId="65" fillId="17" borderId="11" xfId="0" applyFont="1" applyFill="1" applyBorder="1" applyAlignment="1">
      <alignment horizontal="center" vertical="center" wrapText="1"/>
    </xf>
    <xf numFmtId="0" fontId="65" fillId="17" borderId="12" xfId="0" applyFont="1" applyFill="1" applyBorder="1" applyAlignment="1">
      <alignment horizontal="center" vertical="center" wrapText="1"/>
    </xf>
    <xf numFmtId="0" fontId="65" fillId="17" borderId="3" xfId="0" applyFont="1" applyFill="1" applyBorder="1" applyAlignment="1">
      <alignment horizontal="center" vertical="center" wrapText="1"/>
    </xf>
    <xf numFmtId="0" fontId="65" fillId="17" borderId="0" xfId="0" applyFont="1" applyFill="1" applyBorder="1" applyAlignment="1">
      <alignment horizontal="center" vertical="center" wrapText="1"/>
    </xf>
    <xf numFmtId="0" fontId="53" fillId="13" borderId="2" xfId="0" applyFont="1" applyFill="1" applyBorder="1" applyAlignment="1" applyProtection="1">
      <alignment horizontal="center" vertical="center"/>
      <protection hidden="1"/>
    </xf>
    <xf numFmtId="0" fontId="53" fillId="13" borderId="1" xfId="0" applyFont="1" applyFill="1" applyBorder="1" applyAlignment="1" applyProtection="1">
      <alignment horizontal="center" vertical="center"/>
      <protection hidden="1"/>
    </xf>
    <xf numFmtId="0" fontId="97" fillId="13" borderId="1" xfId="0" applyFont="1" applyFill="1" applyBorder="1" applyAlignment="1">
      <alignment horizontal="left" vertical="top" wrapText="1"/>
    </xf>
    <xf numFmtId="0" fontId="97" fillId="13" borderId="1" xfId="0" applyFont="1" applyFill="1" applyBorder="1" applyAlignment="1" applyProtection="1">
      <alignment horizontal="left" vertical="center" wrapText="1"/>
      <protection hidden="1"/>
    </xf>
    <xf numFmtId="0" fontId="97" fillId="13" borderId="1" xfId="5" applyFont="1" applyFill="1" applyBorder="1" applyAlignment="1" applyProtection="1">
      <alignment horizontal="left" vertical="center" wrapText="1"/>
      <protection hidden="1"/>
    </xf>
    <xf numFmtId="0" fontId="94" fillId="13" borderId="1" xfId="0" applyFont="1" applyFill="1" applyBorder="1" applyAlignment="1">
      <alignment horizontal="center" vertical="center" wrapText="1"/>
    </xf>
    <xf numFmtId="0" fontId="0" fillId="13" borderId="1" xfId="0" applyFont="1" applyFill="1" applyBorder="1" applyAlignment="1">
      <alignment horizontal="center" vertical="center"/>
    </xf>
    <xf numFmtId="0" fontId="97" fillId="13" borderId="2" xfId="0" applyFont="1" applyFill="1" applyBorder="1" applyAlignment="1" applyProtection="1">
      <alignment horizontal="left" vertical="center" wrapText="1"/>
      <protection hidden="1"/>
    </xf>
    <xf numFmtId="0" fontId="97" fillId="13" borderId="1" xfId="0" applyFont="1" applyFill="1" applyBorder="1" applyAlignment="1">
      <alignment horizontal="left" vertical="center" wrapText="1"/>
    </xf>
    <xf numFmtId="0" fontId="94" fillId="13" borderId="2" xfId="0" applyFont="1" applyFill="1" applyBorder="1" applyAlignment="1">
      <alignment horizontal="center" vertical="center" wrapText="1"/>
    </xf>
    <xf numFmtId="0" fontId="28" fillId="13" borderId="1" xfId="0" applyFont="1" applyFill="1" applyBorder="1" applyAlignment="1">
      <alignment horizontal="center" vertical="center" wrapText="1"/>
    </xf>
    <xf numFmtId="0" fontId="97" fillId="13" borderId="1" xfId="0" applyFont="1" applyFill="1" applyBorder="1" applyAlignment="1" applyProtection="1">
      <alignment horizontal="left" vertical="center"/>
      <protection hidden="1"/>
    </xf>
    <xf numFmtId="0" fontId="0" fillId="13" borderId="5" xfId="0" applyFont="1" applyFill="1" applyBorder="1" applyAlignment="1">
      <alignment horizontal="center" vertical="center"/>
    </xf>
    <xf numFmtId="0" fontId="0" fillId="13" borderId="9" xfId="0" applyFont="1" applyFill="1" applyBorder="1" applyAlignment="1">
      <alignment horizontal="center" vertical="center"/>
    </xf>
    <xf numFmtId="0" fontId="0" fillId="13" borderId="2" xfId="0" applyFont="1" applyFill="1" applyBorder="1" applyAlignment="1">
      <alignment horizontal="center" vertical="center"/>
    </xf>
    <xf numFmtId="0" fontId="97" fillId="13" borderId="1" xfId="0" applyFont="1" applyFill="1" applyBorder="1" applyAlignment="1">
      <alignment horizontal="left" vertical="center"/>
    </xf>
    <xf numFmtId="0" fontId="97" fillId="13" borderId="6" xfId="0" applyFont="1" applyFill="1" applyBorder="1" applyAlignment="1" applyProtection="1">
      <alignment horizontal="left" vertical="center"/>
      <protection hidden="1"/>
    </xf>
    <xf numFmtId="0" fontId="97" fillId="13" borderId="8" xfId="0" applyFont="1" applyFill="1" applyBorder="1" applyAlignment="1" applyProtection="1">
      <alignment horizontal="left" vertical="center"/>
      <protection hidden="1"/>
    </xf>
    <xf numFmtId="0" fontId="97" fillId="13" borderId="5" xfId="0" applyFont="1" applyFill="1" applyBorder="1" applyAlignment="1">
      <alignment horizontal="center" vertical="center" wrapText="1"/>
    </xf>
    <xf numFmtId="0" fontId="97" fillId="13" borderId="9" xfId="0" applyFont="1" applyFill="1" applyBorder="1" applyAlignment="1">
      <alignment horizontal="center" vertical="center" wrapText="1"/>
    </xf>
    <xf numFmtId="0" fontId="97" fillId="13" borderId="2" xfId="0" applyFont="1" applyFill="1" applyBorder="1" applyAlignment="1">
      <alignment horizontal="center" vertical="center" wrapText="1"/>
    </xf>
    <xf numFmtId="0" fontId="98" fillId="13" borderId="5" xfId="0" applyFont="1" applyFill="1" applyBorder="1" applyAlignment="1" applyProtection="1">
      <alignment horizontal="center" vertical="center" wrapText="1"/>
      <protection hidden="1"/>
    </xf>
    <xf numFmtId="0" fontId="98" fillId="13" borderId="9" xfId="0" applyFont="1" applyFill="1" applyBorder="1" applyAlignment="1" applyProtection="1">
      <alignment horizontal="center" vertical="center" wrapText="1"/>
      <protection hidden="1"/>
    </xf>
    <xf numFmtId="0" fontId="98" fillId="13" borderId="2" xfId="0" applyFont="1" applyFill="1" applyBorder="1" applyAlignment="1" applyProtection="1">
      <alignment horizontal="center" vertical="center" wrapText="1"/>
      <protection hidden="1"/>
    </xf>
    <xf numFmtId="0" fontId="28" fillId="13" borderId="1" xfId="0" applyFont="1" applyFill="1" applyBorder="1" applyAlignment="1">
      <alignment horizontal="left" vertical="center" wrapText="1"/>
    </xf>
    <xf numFmtId="0" fontId="57" fillId="13" borderId="5" xfId="0" applyFont="1" applyFill="1" applyBorder="1" applyAlignment="1" applyProtection="1">
      <alignment horizontal="center" vertical="center"/>
      <protection hidden="1"/>
    </xf>
    <xf numFmtId="0" fontId="57" fillId="13" borderId="9" xfId="0" applyFont="1" applyFill="1" applyBorder="1" applyAlignment="1" applyProtection="1">
      <alignment horizontal="center" vertical="center"/>
      <protection hidden="1"/>
    </xf>
    <xf numFmtId="0" fontId="63" fillId="5" borderId="6" xfId="5" applyFont="1" applyFill="1" applyBorder="1" applyAlignment="1" applyProtection="1">
      <alignment horizontal="left" vertical="top" wrapText="1"/>
      <protection hidden="1"/>
    </xf>
    <xf numFmtId="0" fontId="63" fillId="5" borderId="7" xfId="5" applyFont="1" applyFill="1" applyBorder="1" applyAlignment="1" applyProtection="1">
      <alignment horizontal="left" vertical="top" wrapText="1"/>
      <protection hidden="1"/>
    </xf>
    <xf numFmtId="0" fontId="63" fillId="5" borderId="8" xfId="5" applyFont="1" applyFill="1" applyBorder="1" applyAlignment="1" applyProtection="1">
      <alignment horizontal="left" vertical="top" wrapText="1"/>
      <protection hidden="1"/>
    </xf>
    <xf numFmtId="0" fontId="57" fillId="13" borderId="9" xfId="0" applyFont="1" applyFill="1" applyBorder="1" applyAlignment="1" applyProtection="1">
      <alignment horizontal="center"/>
      <protection hidden="1"/>
    </xf>
    <xf numFmtId="0" fontId="75" fillId="13" borderId="6" xfId="0" applyFont="1" applyFill="1" applyBorder="1"/>
    <xf numFmtId="0" fontId="75" fillId="13" borderId="7" xfId="0" applyFont="1" applyFill="1" applyBorder="1"/>
    <xf numFmtId="0" fontId="75" fillId="13" borderId="8" xfId="0" applyFont="1" applyFill="1" applyBorder="1"/>
    <xf numFmtId="0" fontId="65" fillId="17" borderId="1" xfId="0" applyFont="1" applyFill="1" applyBorder="1" applyAlignment="1">
      <alignment horizontal="center"/>
    </xf>
    <xf numFmtId="0" fontId="89" fillId="13" borderId="5" xfId="0" applyFont="1" applyFill="1" applyBorder="1" applyAlignment="1" applyProtection="1">
      <alignment horizontal="center" vertical="center" wrapText="1"/>
      <protection hidden="1"/>
    </xf>
    <xf numFmtId="0" fontId="89" fillId="13" borderId="9" xfId="0" applyFont="1" applyFill="1" applyBorder="1" applyAlignment="1" applyProtection="1">
      <alignment horizontal="center" vertical="center" wrapText="1"/>
      <protection hidden="1"/>
    </xf>
    <xf numFmtId="0" fontId="89" fillId="13" borderId="5" xfId="5" applyFont="1" applyFill="1" applyBorder="1" applyAlignment="1" applyProtection="1">
      <alignment horizontal="center" vertical="center" wrapText="1"/>
      <protection hidden="1"/>
    </xf>
    <xf numFmtId="0" fontId="89" fillId="13" borderId="9" xfId="5" applyFont="1" applyFill="1" applyBorder="1" applyAlignment="1" applyProtection="1">
      <alignment horizontal="center" vertical="center" wrapText="1"/>
      <protection hidden="1"/>
    </xf>
    <xf numFmtId="0" fontId="57" fillId="13" borderId="11" xfId="0" applyFont="1" applyFill="1" applyBorder="1" applyAlignment="1" applyProtection="1">
      <alignment horizontal="left" vertical="top" wrapText="1"/>
      <protection hidden="1"/>
    </xf>
    <xf numFmtId="0" fontId="57" fillId="13" borderId="12" xfId="0" applyFont="1" applyFill="1" applyBorder="1" applyAlignment="1" applyProtection="1">
      <alignment horizontal="left" vertical="top" wrapText="1"/>
      <protection hidden="1"/>
    </xf>
    <xf numFmtId="0" fontId="57" fillId="13" borderId="13" xfId="0" applyFont="1" applyFill="1" applyBorder="1" applyAlignment="1" applyProtection="1">
      <alignment horizontal="left" vertical="top" wrapText="1"/>
      <protection hidden="1"/>
    </xf>
    <xf numFmtId="0" fontId="57" fillId="13" borderId="3" xfId="0" applyFont="1" applyFill="1" applyBorder="1" applyAlignment="1" applyProtection="1">
      <alignment horizontal="left" vertical="top" wrapText="1"/>
      <protection hidden="1"/>
    </xf>
    <xf numFmtId="0" fontId="57" fillId="13" borderId="0" xfId="0" applyFont="1" applyFill="1" applyBorder="1" applyAlignment="1" applyProtection="1">
      <alignment horizontal="left" vertical="top" wrapText="1"/>
      <protection hidden="1"/>
    </xf>
    <xf numFmtId="0" fontId="57" fillId="13" borderId="15" xfId="0" applyFont="1" applyFill="1" applyBorder="1" applyAlignment="1" applyProtection="1">
      <alignment horizontal="left" vertical="top" wrapText="1"/>
      <protection hidden="1"/>
    </xf>
    <xf numFmtId="0" fontId="57" fillId="13" borderId="4" xfId="0" applyFont="1" applyFill="1" applyBorder="1" applyAlignment="1" applyProtection="1">
      <alignment horizontal="left" vertical="top" wrapText="1"/>
      <protection hidden="1"/>
    </xf>
    <xf numFmtId="0" fontId="57" fillId="13" borderId="14" xfId="0" applyFont="1" applyFill="1" applyBorder="1" applyAlignment="1" applyProtection="1">
      <alignment horizontal="left" vertical="top" wrapText="1"/>
      <protection hidden="1"/>
    </xf>
    <xf numFmtId="0" fontId="57" fillId="13" borderId="10" xfId="0" applyFont="1" applyFill="1" applyBorder="1" applyAlignment="1" applyProtection="1">
      <alignment horizontal="left" vertical="top" wrapText="1"/>
      <protection hidden="1"/>
    </xf>
    <xf numFmtId="0" fontId="89" fillId="13" borderId="2" xfId="0" applyFont="1" applyFill="1" applyBorder="1" applyAlignment="1" applyProtection="1">
      <alignment horizontal="center" vertical="center" wrapText="1"/>
      <protection hidden="1"/>
    </xf>
    <xf numFmtId="0" fontId="57" fillId="13" borderId="11" xfId="5" applyFont="1" applyFill="1" applyBorder="1" applyAlignment="1" applyProtection="1">
      <alignment horizontal="left" vertical="top" wrapText="1"/>
      <protection hidden="1"/>
    </xf>
    <xf numFmtId="0" fontId="57" fillId="13" borderId="12" xfId="5" applyFont="1" applyFill="1" applyBorder="1" applyAlignment="1" applyProtection="1">
      <alignment horizontal="left" vertical="top" wrapText="1"/>
      <protection hidden="1"/>
    </xf>
    <xf numFmtId="0" fontId="57" fillId="13" borderId="13" xfId="5" applyFont="1" applyFill="1" applyBorder="1" applyAlignment="1" applyProtection="1">
      <alignment horizontal="left" vertical="top" wrapText="1"/>
      <protection hidden="1"/>
    </xf>
    <xf numFmtId="0" fontId="57" fillId="13" borderId="3" xfId="5" applyFont="1" applyFill="1" applyBorder="1" applyAlignment="1" applyProtection="1">
      <alignment horizontal="left" vertical="top" wrapText="1"/>
      <protection hidden="1"/>
    </xf>
    <xf numFmtId="0" fontId="57" fillId="13" borderId="0" xfId="5" applyFont="1" applyFill="1" applyBorder="1" applyAlignment="1" applyProtection="1">
      <alignment horizontal="left" vertical="top" wrapText="1"/>
      <protection hidden="1"/>
    </xf>
    <xf numFmtId="0" fontId="57" fillId="13" borderId="15" xfId="5" applyFont="1" applyFill="1" applyBorder="1" applyAlignment="1" applyProtection="1">
      <alignment horizontal="left" vertical="top" wrapText="1"/>
      <protection hidden="1"/>
    </xf>
    <xf numFmtId="0" fontId="57" fillId="13" borderId="4" xfId="5" applyFont="1" applyFill="1" applyBorder="1" applyAlignment="1" applyProtection="1">
      <alignment horizontal="left" vertical="top" wrapText="1"/>
      <protection hidden="1"/>
    </xf>
    <xf numFmtId="0" fontId="57" fillId="13" borderId="14" xfId="5" applyFont="1" applyFill="1" applyBorder="1" applyAlignment="1" applyProtection="1">
      <alignment horizontal="left" vertical="top" wrapText="1"/>
      <protection hidden="1"/>
    </xf>
    <xf numFmtId="0" fontId="57" fillId="13" borderId="10" xfId="5" applyFont="1" applyFill="1" applyBorder="1" applyAlignment="1" applyProtection="1">
      <alignment horizontal="left" vertical="top" wrapText="1"/>
      <protection hidden="1"/>
    </xf>
    <xf numFmtId="0" fontId="63" fillId="13" borderId="11" xfId="5" applyFont="1" applyFill="1" applyBorder="1" applyAlignment="1" applyProtection="1">
      <alignment horizontal="left" vertical="top" wrapText="1"/>
      <protection hidden="1"/>
    </xf>
    <xf numFmtId="0" fontId="63" fillId="13" borderId="12" xfId="5" applyFont="1" applyFill="1" applyBorder="1" applyAlignment="1" applyProtection="1">
      <alignment horizontal="left" vertical="top" wrapText="1"/>
      <protection hidden="1"/>
    </xf>
    <xf numFmtId="0" fontId="63" fillId="13" borderId="13" xfId="5" applyFont="1" applyFill="1" applyBorder="1" applyAlignment="1" applyProtection="1">
      <alignment horizontal="left" vertical="top" wrapText="1"/>
      <protection hidden="1"/>
    </xf>
    <xf numFmtId="0" fontId="63" fillId="13" borderId="3" xfId="5" applyFont="1" applyFill="1" applyBorder="1" applyAlignment="1" applyProtection="1">
      <alignment horizontal="left" vertical="top" wrapText="1"/>
      <protection hidden="1"/>
    </xf>
    <xf numFmtId="0" fontId="63" fillId="13" borderId="0" xfId="5" applyFont="1" applyFill="1" applyBorder="1" applyAlignment="1" applyProtection="1">
      <alignment horizontal="left" vertical="top" wrapText="1"/>
      <protection hidden="1"/>
    </xf>
    <xf numFmtId="0" fontId="63" fillId="13" borderId="15" xfId="5" applyFont="1" applyFill="1" applyBorder="1" applyAlignment="1" applyProtection="1">
      <alignment horizontal="left" vertical="top" wrapText="1"/>
      <protection hidden="1"/>
    </xf>
    <xf numFmtId="0" fontId="56" fillId="5" borderId="1" xfId="0" applyFont="1" applyFill="1" applyBorder="1" applyAlignment="1">
      <alignment horizontal="left" wrapText="1"/>
    </xf>
    <xf numFmtId="0" fontId="53" fillId="6" borderId="5" xfId="0" applyFont="1" applyFill="1" applyBorder="1" applyAlignment="1">
      <alignment horizontal="center" vertical="center"/>
    </xf>
    <xf numFmtId="0" fontId="53" fillId="6" borderId="2" xfId="0" applyFont="1" applyFill="1" applyBorder="1" applyAlignment="1">
      <alignment horizontal="center" vertical="center"/>
    </xf>
    <xf numFmtId="0" fontId="63" fillId="5" borderId="6" xfId="5" applyFont="1" applyFill="1" applyBorder="1" applyAlignment="1" applyProtection="1">
      <alignment horizontal="left" vertical="top"/>
      <protection hidden="1"/>
    </xf>
    <xf numFmtId="0" fontId="63" fillId="5" borderId="7" xfId="5" applyFont="1" applyFill="1" applyBorder="1" applyAlignment="1" applyProtection="1">
      <alignment horizontal="left" vertical="top"/>
      <protection hidden="1"/>
    </xf>
    <xf numFmtId="0" fontId="63" fillId="5" borderId="8" xfId="5" applyFont="1" applyFill="1" applyBorder="1" applyAlignment="1" applyProtection="1">
      <alignment horizontal="left" vertical="top"/>
      <protection hidden="1"/>
    </xf>
    <xf numFmtId="0" fontId="65" fillId="17" borderId="5" xfId="5" applyFont="1" applyFill="1" applyBorder="1" applyAlignment="1" applyProtection="1">
      <alignment horizontal="center" vertical="top" wrapText="1"/>
      <protection hidden="1"/>
    </xf>
    <xf numFmtId="0" fontId="65" fillId="17" borderId="2" xfId="5" applyFont="1" applyFill="1" applyBorder="1" applyAlignment="1" applyProtection="1">
      <alignment horizontal="center" vertical="top" wrapText="1"/>
      <protection hidden="1"/>
    </xf>
    <xf numFmtId="0" fontId="65" fillId="17" borderId="4" xfId="0" applyFont="1" applyFill="1" applyBorder="1" applyAlignment="1" applyProtection="1">
      <alignment horizontal="center" vertical="center"/>
      <protection hidden="1"/>
    </xf>
    <xf numFmtId="0" fontId="65" fillId="17" borderId="14" xfId="0" applyFont="1" applyFill="1" applyBorder="1" applyAlignment="1" applyProtection="1">
      <alignment horizontal="center" vertical="center"/>
      <protection hidden="1"/>
    </xf>
    <xf numFmtId="0" fontId="65" fillId="17" borderId="10" xfId="0" applyFont="1" applyFill="1" applyBorder="1" applyAlignment="1" applyProtection="1">
      <alignment horizontal="center" vertical="center"/>
      <protection hidden="1"/>
    </xf>
    <xf numFmtId="0" fontId="3" fillId="13" borderId="0" xfId="0" applyFont="1" applyFill="1" applyAlignment="1">
      <alignment horizontal="left" vertical="top" wrapText="1"/>
    </xf>
    <xf numFmtId="0" fontId="65" fillId="17" borderId="6" xfId="0" applyFont="1" applyFill="1" applyBorder="1" applyAlignment="1">
      <alignment horizontal="center"/>
    </xf>
    <xf numFmtId="0" fontId="65" fillId="17" borderId="7" xfId="0" applyFont="1" applyFill="1" applyBorder="1" applyAlignment="1">
      <alignment horizontal="center"/>
    </xf>
    <xf numFmtId="0" fontId="65" fillId="17" borderId="8" xfId="0" applyFont="1" applyFill="1" applyBorder="1" applyAlignment="1">
      <alignment horizontal="center"/>
    </xf>
    <xf numFmtId="0" fontId="63" fillId="5" borderId="5" xfId="0" applyFont="1" applyFill="1" applyBorder="1" applyAlignment="1">
      <alignment horizontal="center" vertical="center" wrapText="1"/>
    </xf>
    <xf numFmtId="0" fontId="63" fillId="5" borderId="2" xfId="0" applyFont="1" applyFill="1" applyBorder="1" applyAlignment="1">
      <alignment horizontal="center" vertical="center" wrapText="1"/>
    </xf>
    <xf numFmtId="0" fontId="89" fillId="13" borderId="13" xfId="5" applyFont="1" applyFill="1" applyBorder="1" applyAlignment="1" applyProtection="1">
      <alignment horizontal="center" vertical="center"/>
      <protection hidden="1"/>
    </xf>
    <xf numFmtId="0" fontId="89" fillId="13" borderId="9" xfId="5" applyFont="1" applyFill="1" applyBorder="1" applyAlignment="1" applyProtection="1">
      <alignment horizontal="center" vertical="center"/>
      <protection hidden="1"/>
    </xf>
    <xf numFmtId="0" fontId="89" fillId="13" borderId="13" xfId="5" applyFont="1" applyFill="1" applyBorder="1" applyAlignment="1" applyProtection="1">
      <alignment horizontal="center" vertical="top" wrapText="1"/>
      <protection hidden="1"/>
    </xf>
    <xf numFmtId="0" fontId="89" fillId="13" borderId="10" xfId="5" applyFont="1" applyFill="1" applyBorder="1" applyAlignment="1" applyProtection="1">
      <alignment horizontal="center" vertical="top" wrapText="1"/>
      <protection hidden="1"/>
    </xf>
    <xf numFmtId="0" fontId="89" fillId="13" borderId="15" xfId="5" applyFont="1" applyFill="1" applyBorder="1" applyAlignment="1" applyProtection="1">
      <alignment horizontal="center" vertical="top" wrapText="1"/>
      <protection hidden="1"/>
    </xf>
    <xf numFmtId="0" fontId="63" fillId="5" borderId="6" xfId="0" applyFont="1" applyFill="1" applyBorder="1" applyAlignment="1" applyProtection="1">
      <alignment horizontal="left" vertical="top"/>
      <protection hidden="1"/>
    </xf>
    <xf numFmtId="0" fontId="63" fillId="5" borderId="7" xfId="0" applyFont="1" applyFill="1" applyBorder="1" applyAlignment="1" applyProtection="1">
      <alignment horizontal="left" vertical="top"/>
      <protection hidden="1"/>
    </xf>
    <xf numFmtId="0" fontId="63" fillId="5" borderId="8" xfId="0" applyFont="1" applyFill="1" applyBorder="1" applyAlignment="1" applyProtection="1">
      <alignment horizontal="left" vertical="top"/>
      <protection hidden="1"/>
    </xf>
    <xf numFmtId="0" fontId="56" fillId="13" borderId="11" xfId="5" applyFont="1" applyFill="1" applyBorder="1" applyAlignment="1" applyProtection="1">
      <alignment horizontal="left" vertical="top" wrapText="1"/>
      <protection hidden="1"/>
    </xf>
    <xf numFmtId="0" fontId="56" fillId="13" borderId="12" xfId="5" applyFont="1" applyFill="1" applyBorder="1" applyAlignment="1" applyProtection="1">
      <alignment horizontal="left" vertical="top" wrapText="1"/>
      <protection hidden="1"/>
    </xf>
    <xf numFmtId="0" fontId="56" fillId="13" borderId="13" xfId="5" applyFont="1" applyFill="1" applyBorder="1" applyAlignment="1" applyProtection="1">
      <alignment horizontal="left" vertical="top" wrapText="1"/>
      <protection hidden="1"/>
    </xf>
    <xf numFmtId="0" fontId="57" fillId="13" borderId="1" xfId="5" applyFont="1" applyFill="1" applyBorder="1" applyAlignment="1" applyProtection="1">
      <alignment horizontal="left" vertical="top" wrapText="1"/>
      <protection hidden="1"/>
    </xf>
    <xf numFmtId="0" fontId="63" fillId="5" borderId="4" xfId="0" applyFont="1" applyFill="1" applyBorder="1" applyAlignment="1" applyProtection="1">
      <alignment horizontal="left" vertical="top"/>
      <protection hidden="1"/>
    </xf>
    <xf numFmtId="0" fontId="63" fillId="5" borderId="14" xfId="0" applyFont="1" applyFill="1" applyBorder="1" applyAlignment="1" applyProtection="1">
      <alignment horizontal="left" vertical="top"/>
      <protection hidden="1"/>
    </xf>
    <xf numFmtId="0" fontId="63" fillId="5" borderId="10" xfId="0" applyFont="1" applyFill="1" applyBorder="1" applyAlignment="1" applyProtection="1">
      <alignment horizontal="left" vertical="top"/>
      <protection hidden="1"/>
    </xf>
    <xf numFmtId="0" fontId="63" fillId="13" borderId="4" xfId="5" applyFont="1" applyFill="1" applyBorder="1" applyAlignment="1" applyProtection="1">
      <alignment horizontal="left" vertical="top" wrapText="1"/>
      <protection hidden="1"/>
    </xf>
    <xf numFmtId="0" fontId="63" fillId="13" borderId="14" xfId="5" applyFont="1" applyFill="1" applyBorder="1" applyAlignment="1" applyProtection="1">
      <alignment horizontal="left" vertical="top" wrapText="1"/>
      <protection hidden="1"/>
    </xf>
    <xf numFmtId="0" fontId="63" fillId="13" borderId="10" xfId="5" applyFont="1" applyFill="1" applyBorder="1" applyAlignment="1" applyProtection="1">
      <alignment horizontal="left" vertical="top" wrapText="1"/>
      <protection hidden="1"/>
    </xf>
    <xf numFmtId="0" fontId="89" fillId="13" borderId="5" xfId="5" applyFont="1" applyFill="1" applyBorder="1" applyAlignment="1" applyProtection="1">
      <alignment horizontal="center" vertical="center"/>
      <protection hidden="1"/>
    </xf>
    <xf numFmtId="0" fontId="89" fillId="13" borderId="2" xfId="5" applyFont="1" applyFill="1" applyBorder="1" applyAlignment="1" applyProtection="1">
      <alignment horizontal="center" vertical="center"/>
      <protection hidden="1"/>
    </xf>
    <xf numFmtId="0" fontId="89" fillId="13" borderId="1" xfId="5" applyFont="1" applyFill="1" applyBorder="1" applyAlignment="1" applyProtection="1">
      <alignment horizontal="center" vertical="center"/>
      <protection hidden="1"/>
    </xf>
    <xf numFmtId="0" fontId="56" fillId="0" borderId="11" xfId="0" applyFont="1" applyFill="1" applyBorder="1" applyAlignment="1">
      <alignment horizontal="center" vertical="center" wrapText="1"/>
    </xf>
    <xf numFmtId="0" fontId="56" fillId="0" borderId="12" xfId="0" applyFont="1" applyFill="1" applyBorder="1" applyAlignment="1">
      <alignment horizontal="center" vertical="center" wrapText="1"/>
    </xf>
    <xf numFmtId="0" fontId="56" fillId="0" borderId="13" xfId="0" applyFont="1" applyFill="1" applyBorder="1" applyAlignment="1">
      <alignment horizontal="center" vertical="center" wrapText="1"/>
    </xf>
    <xf numFmtId="0" fontId="56" fillId="0" borderId="3"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15" xfId="0" applyFont="1" applyFill="1" applyBorder="1" applyAlignment="1">
      <alignment horizontal="center" vertical="center" wrapText="1"/>
    </xf>
    <xf numFmtId="0" fontId="56" fillId="0" borderId="4" xfId="0" applyFont="1" applyFill="1" applyBorder="1" applyAlignment="1">
      <alignment horizontal="center" vertical="center" wrapText="1"/>
    </xf>
    <xf numFmtId="0" fontId="56" fillId="0" borderId="14" xfId="0" applyFont="1" applyFill="1" applyBorder="1" applyAlignment="1">
      <alignment horizontal="center" vertical="center" wrapText="1"/>
    </xf>
    <xf numFmtId="0" fontId="56" fillId="0" borderId="10" xfId="0" applyFont="1" applyFill="1" applyBorder="1" applyAlignment="1">
      <alignment horizontal="center" vertical="center" wrapText="1"/>
    </xf>
    <xf numFmtId="0" fontId="58" fillId="13" borderId="0" xfId="0" applyFont="1" applyFill="1" applyBorder="1" applyAlignment="1">
      <alignment horizontal="center"/>
    </xf>
    <xf numFmtId="0" fontId="58" fillId="5" borderId="6" xfId="0" applyFont="1" applyFill="1" applyBorder="1" applyAlignment="1">
      <alignment horizontal="center" vertical="center"/>
    </xf>
    <xf numFmtId="0" fontId="58" fillId="5" borderId="8" xfId="0" applyFont="1" applyFill="1" applyBorder="1" applyAlignment="1">
      <alignment horizontal="center" vertical="center"/>
    </xf>
    <xf numFmtId="0" fontId="55" fillId="13" borderId="0" xfId="0" applyFont="1" applyFill="1" applyAlignment="1">
      <alignment horizontal="left" vertical="top" wrapText="1"/>
    </xf>
    <xf numFmtId="165" fontId="57" fillId="5" borderId="1" xfId="0" applyNumberFormat="1" applyFont="1" applyFill="1" applyBorder="1" applyAlignment="1">
      <alignment horizontal="center" vertical="top" wrapText="1"/>
    </xf>
    <xf numFmtId="165" fontId="79" fillId="5" borderId="1" xfId="0" applyNumberFormat="1" applyFont="1" applyFill="1" applyBorder="1" applyAlignment="1">
      <alignment horizontal="center" vertical="top" wrapText="1"/>
    </xf>
    <xf numFmtId="0" fontId="67" fillId="17" borderId="0" xfId="0" applyFont="1" applyFill="1" applyBorder="1" applyAlignment="1">
      <alignment horizontal="center" vertical="center" wrapText="1"/>
    </xf>
    <xf numFmtId="0" fontId="55" fillId="8" borderId="0" xfId="0" applyFont="1" applyFill="1" applyBorder="1" applyAlignment="1">
      <alignment horizontal="left" vertical="top" indent="1"/>
    </xf>
    <xf numFmtId="0" fontId="84" fillId="7" borderId="0" xfId="0" applyFont="1" applyFill="1" applyBorder="1" applyAlignment="1">
      <alignment horizontal="center" vertical="center"/>
    </xf>
    <xf numFmtId="0" fontId="64" fillId="24" borderId="0" xfId="5" applyFont="1" applyFill="1" applyAlignment="1">
      <alignment horizontal="center"/>
    </xf>
    <xf numFmtId="0" fontId="58" fillId="5" borderId="7" xfId="0" applyFont="1" applyFill="1" applyBorder="1" applyAlignment="1">
      <alignment horizontal="center" vertical="center"/>
    </xf>
    <xf numFmtId="0" fontId="53" fillId="23" borderId="6" xfId="0" applyFont="1" applyFill="1" applyBorder="1" applyAlignment="1">
      <alignment horizontal="left" vertical="top" wrapText="1"/>
    </xf>
    <xf numFmtId="0" fontId="53" fillId="23" borderId="7" xfId="0" applyFont="1" applyFill="1" applyBorder="1" applyAlignment="1">
      <alignment horizontal="left" vertical="top" wrapText="1"/>
    </xf>
    <xf numFmtId="0" fontId="53" fillId="23" borderId="8" xfId="0" applyFont="1" applyFill="1" applyBorder="1" applyAlignment="1">
      <alignment horizontal="left" vertical="top" wrapText="1"/>
    </xf>
    <xf numFmtId="0" fontId="55" fillId="25" borderId="1" xfId="0" applyFont="1" applyFill="1" applyBorder="1" applyAlignment="1">
      <alignment horizontal="left" vertical="top" wrapText="1"/>
    </xf>
    <xf numFmtId="0" fontId="55" fillId="13" borderId="0" xfId="0" applyFont="1" applyFill="1" applyBorder="1" applyAlignment="1">
      <alignment horizontal="left" vertical="top" wrapText="1"/>
    </xf>
    <xf numFmtId="0" fontId="55" fillId="23" borderId="6" xfId="0" applyFont="1" applyFill="1" applyBorder="1" applyAlignment="1">
      <alignment horizontal="left" vertical="center" wrapText="1"/>
    </xf>
    <xf numFmtId="0" fontId="55" fillId="23" borderId="7" xfId="0" applyFont="1" applyFill="1" applyBorder="1" applyAlignment="1">
      <alignment horizontal="left" vertical="center" wrapText="1"/>
    </xf>
    <xf numFmtId="0" fontId="55" fillId="23" borderId="8" xfId="0" applyFont="1" applyFill="1" applyBorder="1" applyAlignment="1">
      <alignment horizontal="left" vertical="center" wrapText="1"/>
    </xf>
    <xf numFmtId="0" fontId="55" fillId="5" borderId="5" xfId="0" applyFont="1" applyFill="1" applyBorder="1" applyAlignment="1">
      <alignment horizontal="center" vertical="center" wrapText="1"/>
    </xf>
    <xf numFmtId="0" fontId="55" fillId="5" borderId="9"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84" fillId="22" borderId="0" xfId="0" applyFont="1" applyFill="1" applyBorder="1" applyAlignment="1">
      <alignment horizontal="center" vertical="center"/>
    </xf>
    <xf numFmtId="0" fontId="53" fillId="13" borderId="0" xfId="0" applyFont="1" applyFill="1" applyBorder="1" applyAlignment="1">
      <alignment horizontal="left" vertical="top" wrapText="1"/>
    </xf>
    <xf numFmtId="0" fontId="58" fillId="5" borderId="5" xfId="0" applyFont="1" applyFill="1" applyBorder="1" applyAlignment="1">
      <alignment horizontal="center" vertical="center"/>
    </xf>
    <xf numFmtId="0" fontId="58" fillId="5" borderId="2" xfId="0" applyFont="1" applyFill="1" applyBorder="1" applyAlignment="1">
      <alignment horizontal="center" vertical="center"/>
    </xf>
    <xf numFmtId="0" fontId="57" fillId="5" borderId="1" xfId="0" applyFont="1" applyFill="1" applyBorder="1" applyAlignment="1">
      <alignment horizontal="center" vertical="top" wrapText="1"/>
    </xf>
    <xf numFmtId="0" fontId="53" fillId="0" borderId="0" xfId="0" applyFont="1" applyFill="1" applyBorder="1" applyAlignment="1">
      <alignment horizontal="center"/>
    </xf>
    <xf numFmtId="0" fontId="104" fillId="0" borderId="0" xfId="0" applyFont="1" applyFill="1" applyAlignment="1">
      <alignment horizontal="left" vertical="top" wrapText="1"/>
    </xf>
    <xf numFmtId="0" fontId="54" fillId="13" borderId="0" xfId="0" applyFont="1" applyFill="1" applyBorder="1" applyAlignment="1">
      <alignment horizontal="left"/>
    </xf>
    <xf numFmtId="0" fontId="53" fillId="13" borderId="0" xfId="0" applyFont="1" applyFill="1" applyBorder="1" applyAlignment="1">
      <alignment horizontal="left" wrapText="1"/>
    </xf>
    <xf numFmtId="49" fontId="55" fillId="0" borderId="0" xfId="0" applyNumberFormat="1" applyFont="1" applyFill="1" applyBorder="1" applyAlignment="1">
      <alignment horizontal="center" wrapText="1"/>
    </xf>
    <xf numFmtId="0" fontId="58" fillId="5" borderId="1" xfId="0" applyFont="1" applyFill="1" applyBorder="1" applyAlignment="1">
      <alignment horizontal="center"/>
    </xf>
    <xf numFmtId="0" fontId="58" fillId="5" borderId="1" xfId="0" applyFont="1" applyFill="1" applyBorder="1" applyAlignment="1">
      <alignment horizontal="center" vertical="center"/>
    </xf>
    <xf numFmtId="0" fontId="53" fillId="5" borderId="1" xfId="0" applyFont="1" applyFill="1" applyBorder="1" applyAlignment="1">
      <alignment horizontal="left" vertical="top" wrapText="1"/>
    </xf>
    <xf numFmtId="49" fontId="55" fillId="25" borderId="6" xfId="0" applyNumberFormat="1" applyFont="1" applyFill="1" applyBorder="1" applyAlignment="1">
      <alignment horizontal="left" vertical="top" wrapText="1"/>
    </xf>
    <xf numFmtId="49" fontId="55" fillId="25" borderId="7" xfId="0" applyNumberFormat="1" applyFont="1" applyFill="1" applyBorder="1" applyAlignment="1">
      <alignment horizontal="left" vertical="top" wrapText="1"/>
    </xf>
    <xf numFmtId="49" fontId="55" fillId="25" borderId="8" xfId="0" applyNumberFormat="1" applyFont="1" applyFill="1" applyBorder="1" applyAlignment="1">
      <alignment horizontal="left" vertical="top" wrapText="1"/>
    </xf>
    <xf numFmtId="49" fontId="0" fillId="0" borderId="6" xfId="0" applyNumberFormat="1" applyFont="1" applyFill="1" applyBorder="1" applyAlignment="1">
      <alignment horizontal="left" vertical="top" wrapText="1"/>
    </xf>
    <xf numFmtId="49" fontId="0" fillId="0" borderId="7" xfId="0" applyNumberFormat="1" applyFont="1" applyFill="1" applyBorder="1" applyAlignment="1">
      <alignment horizontal="left" vertical="top" wrapText="1"/>
    </xf>
    <xf numFmtId="49" fontId="0" fillId="0" borderId="8" xfId="0" applyNumberFormat="1" applyFont="1" applyFill="1" applyBorder="1" applyAlignment="1">
      <alignment horizontal="left" vertical="top" wrapText="1"/>
    </xf>
    <xf numFmtId="0" fontId="2" fillId="13" borderId="0" xfId="0" applyFont="1" applyFill="1" applyBorder="1" applyAlignment="1">
      <alignment horizontal="left" vertical="top" wrapText="1"/>
    </xf>
    <xf numFmtId="0" fontId="55" fillId="13" borderId="0" xfId="0" applyFont="1" applyFill="1" applyBorder="1" applyAlignment="1">
      <alignment horizontal="left" vertical="center" wrapText="1"/>
    </xf>
    <xf numFmtId="0" fontId="90" fillId="24" borderId="0" xfId="0" applyFont="1" applyFill="1" applyAlignment="1">
      <alignment horizontal="center"/>
    </xf>
    <xf numFmtId="0" fontId="91" fillId="24" borderId="0" xfId="0" applyFont="1" applyFill="1" applyAlignment="1">
      <alignment horizontal="center"/>
    </xf>
    <xf numFmtId="0" fontId="24" fillId="0" borderId="0" xfId="0" applyFont="1" applyAlignment="1">
      <alignment horizontal="center"/>
    </xf>
    <xf numFmtId="0" fontId="25" fillId="0" borderId="0" xfId="0" applyFont="1" applyAlignment="1">
      <alignment horizontal="center"/>
    </xf>
    <xf numFmtId="0" fontId="14" fillId="0" borderId="0" xfId="5" applyFont="1" applyFill="1" applyAlignment="1">
      <alignment horizontal="center"/>
    </xf>
    <xf numFmtId="0" fontId="53" fillId="13" borderId="0" xfId="0" applyFont="1" applyFill="1" applyAlignment="1">
      <alignment horizontal="left" wrapText="1"/>
    </xf>
    <xf numFmtId="0" fontId="55" fillId="13" borderId="0" xfId="0" applyFont="1" applyFill="1" applyAlignment="1">
      <alignment horizontal="left" wrapText="1"/>
    </xf>
    <xf numFmtId="0" fontId="6" fillId="13" borderId="0" xfId="0" applyFont="1" applyFill="1" applyBorder="1" applyAlignment="1">
      <alignment horizontal="left" vertical="center" wrapText="1"/>
    </xf>
    <xf numFmtId="0" fontId="55" fillId="27" borderId="0" xfId="0" applyFont="1" applyFill="1" applyAlignment="1">
      <alignment horizontal="left" vertical="top" wrapText="1"/>
    </xf>
    <xf numFmtId="0" fontId="55" fillId="13" borderId="15" xfId="0" applyFont="1" applyFill="1" applyBorder="1" applyAlignment="1">
      <alignment horizontal="left" vertical="top" wrapText="1"/>
    </xf>
    <xf numFmtId="0" fontId="58" fillId="5" borderId="9" xfId="0" applyFont="1" applyFill="1" applyBorder="1" applyAlignment="1">
      <alignment horizontal="center" vertical="center"/>
    </xf>
    <xf numFmtId="0" fontId="55" fillId="10"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0" fillId="25" borderId="1" xfId="0" applyFont="1" applyFill="1" applyBorder="1" applyAlignment="1">
      <alignment horizontal="left" vertical="top" wrapText="1"/>
    </xf>
    <xf numFmtId="0" fontId="53" fillId="25" borderId="1" xfId="0" applyFont="1" applyFill="1" applyBorder="1" applyAlignment="1">
      <alignment horizontal="center" vertical="center"/>
    </xf>
    <xf numFmtId="0" fontId="53" fillId="10" borderId="11" xfId="0" applyFont="1" applyFill="1" applyBorder="1" applyAlignment="1">
      <alignment horizontal="left" vertical="top" wrapText="1"/>
    </xf>
    <xf numFmtId="0" fontId="53" fillId="10" borderId="12" xfId="0" applyFont="1" applyFill="1" applyBorder="1" applyAlignment="1">
      <alignment horizontal="left" vertical="top" wrapText="1"/>
    </xf>
    <xf numFmtId="0" fontId="53" fillId="10" borderId="13" xfId="0" applyFont="1" applyFill="1" applyBorder="1" applyAlignment="1">
      <alignment horizontal="left" vertical="top" wrapText="1"/>
    </xf>
    <xf numFmtId="0" fontId="53" fillId="10" borderId="3" xfId="0" applyFont="1" applyFill="1" applyBorder="1" applyAlignment="1">
      <alignment horizontal="left" vertical="top" wrapText="1"/>
    </xf>
    <xf numFmtId="0" fontId="53" fillId="10" borderId="0" xfId="0" applyFont="1" applyFill="1" applyBorder="1" applyAlignment="1">
      <alignment horizontal="left" vertical="top" wrapText="1"/>
    </xf>
    <xf numFmtId="0" fontId="53" fillId="10" borderId="15" xfId="0" applyFont="1" applyFill="1" applyBorder="1" applyAlignment="1">
      <alignment horizontal="left" vertical="top" wrapText="1"/>
    </xf>
    <xf numFmtId="0" fontId="53" fillId="10" borderId="4" xfId="0" applyFont="1" applyFill="1" applyBorder="1" applyAlignment="1">
      <alignment horizontal="left" vertical="top" wrapText="1"/>
    </xf>
    <xf numFmtId="0" fontId="53" fillId="10" borderId="14" xfId="0" applyFont="1" applyFill="1" applyBorder="1" applyAlignment="1">
      <alignment horizontal="left" vertical="top" wrapText="1"/>
    </xf>
    <xf numFmtId="0" fontId="53" fillId="10" borderId="10" xfId="0" applyFont="1" applyFill="1" applyBorder="1" applyAlignment="1">
      <alignment horizontal="left" vertical="top" wrapText="1"/>
    </xf>
    <xf numFmtId="49" fontId="11" fillId="25" borderId="6" xfId="0" applyNumberFormat="1" applyFont="1" applyFill="1" applyBorder="1" applyAlignment="1">
      <alignment horizontal="left" vertical="top" wrapText="1"/>
    </xf>
    <xf numFmtId="49" fontId="0" fillId="25" borderId="7" xfId="0" applyNumberFormat="1" applyFont="1" applyFill="1" applyBorder="1" applyAlignment="1">
      <alignment horizontal="left" vertical="top" wrapText="1"/>
    </xf>
    <xf numFmtId="49" fontId="0" fillId="25" borderId="8" xfId="0" applyNumberFormat="1" applyFont="1" applyFill="1" applyBorder="1" applyAlignment="1">
      <alignment horizontal="left" vertical="top" wrapText="1"/>
    </xf>
    <xf numFmtId="0" fontId="53" fillId="26" borderId="11" xfId="0" applyFont="1" applyFill="1" applyBorder="1" applyAlignment="1">
      <alignment horizontal="left" vertical="top" wrapText="1"/>
    </xf>
    <xf numFmtId="0" fontId="53" fillId="26" borderId="12" xfId="0" applyFont="1" applyFill="1" applyBorder="1" applyAlignment="1">
      <alignment horizontal="left" vertical="top" wrapText="1"/>
    </xf>
    <xf numFmtId="0" fontId="53" fillId="26" borderId="13" xfId="0" applyFont="1" applyFill="1" applyBorder="1" applyAlignment="1">
      <alignment horizontal="left" vertical="top" wrapText="1"/>
    </xf>
    <xf numFmtId="0" fontId="53" fillId="25" borderId="1" xfId="0" applyFont="1" applyFill="1" applyBorder="1" applyAlignment="1">
      <alignment horizontal="left" vertical="top" wrapText="1"/>
    </xf>
    <xf numFmtId="0" fontId="27" fillId="0" borderId="0" xfId="0" applyFont="1" applyFill="1" applyBorder="1" applyAlignment="1">
      <alignment horizontal="center" wrapText="1"/>
    </xf>
    <xf numFmtId="0" fontId="0" fillId="0" borderId="0" xfId="0" applyFont="1" applyFill="1" applyBorder="1" applyAlignment="1">
      <alignment horizontal="center" wrapText="1"/>
    </xf>
    <xf numFmtId="0" fontId="53" fillId="0" borderId="0" xfId="0" applyFont="1" applyFill="1" applyBorder="1" applyAlignment="1">
      <alignment horizontal="left" wrapText="1"/>
    </xf>
    <xf numFmtId="0" fontId="58" fillId="28" borderId="0" xfId="0" applyFont="1" applyFill="1" applyBorder="1" applyAlignment="1">
      <alignment horizontal="center"/>
    </xf>
    <xf numFmtId="0" fontId="55" fillId="0" borderId="0" xfId="0" applyFont="1" applyFill="1" applyAlignment="1">
      <alignment horizontal="left" vertical="top" wrapText="1"/>
    </xf>
    <xf numFmtId="0" fontId="4" fillId="5" borderId="5" xfId="0" applyFont="1" applyFill="1" applyBorder="1" applyAlignment="1">
      <alignment horizontal="center" vertical="center"/>
    </xf>
    <xf numFmtId="0" fontId="4" fillId="5" borderId="2" xfId="0" applyFont="1" applyFill="1" applyBorder="1" applyAlignment="1">
      <alignment horizontal="center" vertical="center"/>
    </xf>
    <xf numFmtId="0" fontId="3" fillId="13" borderId="0" xfId="0" applyFont="1" applyFill="1" applyBorder="1" applyAlignment="1">
      <alignment horizontal="left" vertical="center" wrapText="1"/>
    </xf>
    <xf numFmtId="0" fontId="56" fillId="13" borderId="0" xfId="0" applyFont="1" applyFill="1" applyAlignment="1">
      <alignment horizontal="left" vertical="top" wrapText="1"/>
    </xf>
    <xf numFmtId="0" fontId="0" fillId="5" borderId="5" xfId="0" applyFont="1" applyFill="1" applyBorder="1" applyAlignment="1">
      <alignment horizontal="left" vertical="top" wrapText="1"/>
    </xf>
    <xf numFmtId="0" fontId="0" fillId="5" borderId="9" xfId="0" applyFont="1" applyFill="1" applyBorder="1" applyAlignment="1">
      <alignment horizontal="left" vertical="top" wrapText="1"/>
    </xf>
    <xf numFmtId="0" fontId="0" fillId="5" borderId="2" xfId="0" applyFont="1" applyFill="1" applyBorder="1" applyAlignment="1">
      <alignment horizontal="left" vertical="top" wrapText="1"/>
    </xf>
    <xf numFmtId="0" fontId="0" fillId="25" borderId="11" xfId="0" applyFont="1" applyFill="1" applyBorder="1" applyAlignment="1">
      <alignment horizontal="left" vertical="top" wrapText="1"/>
    </xf>
    <xf numFmtId="0" fontId="0" fillId="25" borderId="12" xfId="0" applyFont="1" applyFill="1" applyBorder="1" applyAlignment="1">
      <alignment horizontal="left" vertical="top" wrapText="1"/>
    </xf>
    <xf numFmtId="0" fontId="0" fillId="25" borderId="13" xfId="0" applyFont="1" applyFill="1" applyBorder="1" applyAlignment="1">
      <alignment horizontal="left" vertical="top" wrapText="1"/>
    </xf>
    <xf numFmtId="0" fontId="0" fillId="25" borderId="3" xfId="0" applyFont="1" applyFill="1" applyBorder="1" applyAlignment="1">
      <alignment horizontal="left" vertical="top" wrapText="1"/>
    </xf>
    <xf numFmtId="0" fontId="0" fillId="25" borderId="0" xfId="0" applyFont="1" applyFill="1" applyBorder="1" applyAlignment="1">
      <alignment horizontal="left" vertical="top" wrapText="1"/>
    </xf>
    <xf numFmtId="0" fontId="0" fillId="25" borderId="15" xfId="0" applyFont="1" applyFill="1" applyBorder="1" applyAlignment="1">
      <alignment horizontal="left" vertical="top" wrapText="1"/>
    </xf>
    <xf numFmtId="0" fontId="0" fillId="25" borderId="4" xfId="0" applyFont="1" applyFill="1" applyBorder="1" applyAlignment="1">
      <alignment horizontal="left" vertical="top" wrapText="1"/>
    </xf>
    <xf numFmtId="0" fontId="0" fillId="25" borderId="14" xfId="0" applyFont="1" applyFill="1" applyBorder="1" applyAlignment="1">
      <alignment horizontal="left" vertical="top" wrapText="1"/>
    </xf>
    <xf numFmtId="0" fontId="0" fillId="25" borderId="10" xfId="0" applyFont="1" applyFill="1" applyBorder="1" applyAlignment="1">
      <alignment horizontal="left" vertical="top" wrapText="1"/>
    </xf>
    <xf numFmtId="0" fontId="1" fillId="5" borderId="1" xfId="0" applyFont="1" applyFill="1" applyBorder="1" applyAlignment="1">
      <alignment horizontal="center" vertical="top"/>
    </xf>
    <xf numFmtId="0" fontId="6" fillId="5" borderId="1" xfId="0" applyFont="1" applyFill="1" applyBorder="1" applyAlignment="1">
      <alignment horizontal="center" vertical="top" wrapText="1"/>
    </xf>
    <xf numFmtId="0" fontId="21" fillId="25" borderId="1" xfId="6" applyFont="1" applyFill="1" applyBorder="1" applyAlignment="1">
      <alignment horizontal="left" vertical="center"/>
    </xf>
    <xf numFmtId="0" fontId="54" fillId="0" borderId="0" xfId="0" applyFont="1" applyFill="1" applyAlignment="1">
      <alignment horizontal="center" wrapText="1"/>
    </xf>
    <xf numFmtId="0" fontId="54" fillId="0" borderId="14" xfId="0" applyFont="1" applyFill="1" applyBorder="1" applyAlignment="1">
      <alignment horizontal="center" wrapText="1"/>
    </xf>
    <xf numFmtId="0" fontId="6" fillId="13" borderId="0" xfId="0" applyFont="1" applyFill="1" applyAlignment="1">
      <alignment horizontal="left" vertical="top" wrapText="1"/>
    </xf>
    <xf numFmtId="0" fontId="56" fillId="13"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49" fontId="0" fillId="10" borderId="8" xfId="0" applyNumberFormat="1" applyFont="1" applyFill="1" applyBorder="1" applyAlignment="1">
      <alignment horizontal="left" vertical="top" wrapText="1"/>
    </xf>
    <xf numFmtId="49" fontId="0" fillId="10" borderId="1" xfId="0" applyNumberFormat="1" applyFont="1" applyFill="1" applyBorder="1" applyAlignment="1">
      <alignment horizontal="left" vertical="top" wrapText="1"/>
    </xf>
    <xf numFmtId="49" fontId="3" fillId="10" borderId="6" xfId="0" applyNumberFormat="1" applyFont="1" applyFill="1" applyBorder="1" applyAlignment="1">
      <alignment horizontal="left" vertical="top" wrapText="1"/>
    </xf>
    <xf numFmtId="49" fontId="3" fillId="10" borderId="7" xfId="0" applyNumberFormat="1" applyFont="1" applyFill="1" applyBorder="1" applyAlignment="1">
      <alignment horizontal="left" vertical="top" wrapText="1"/>
    </xf>
    <xf numFmtId="49" fontId="3" fillId="10" borderId="8" xfId="0" applyNumberFormat="1" applyFont="1" applyFill="1" applyBorder="1" applyAlignment="1">
      <alignment horizontal="left" vertical="top" wrapText="1"/>
    </xf>
    <xf numFmtId="0" fontId="0" fillId="10" borderId="1" xfId="0" applyFont="1" applyFill="1" applyBorder="1" applyAlignment="1">
      <alignment horizontal="left" vertical="top" wrapText="1"/>
    </xf>
    <xf numFmtId="0" fontId="4" fillId="10" borderId="1" xfId="4" applyFont="1" applyFill="1" applyBorder="1" applyAlignment="1">
      <alignment horizontal="left" vertical="top" wrapText="1"/>
    </xf>
    <xf numFmtId="0" fontId="1" fillId="10" borderId="1" xfId="0" applyFont="1" applyFill="1" applyBorder="1" applyAlignment="1">
      <alignment horizontal="left" vertical="top" wrapText="1"/>
    </xf>
    <xf numFmtId="0" fontId="1" fillId="5" borderId="1" xfId="0" applyFont="1" applyFill="1" applyBorder="1" applyAlignment="1">
      <alignment horizontal="center"/>
    </xf>
  </cellXfs>
  <cellStyles count="8">
    <cellStyle name="Excel Built-in Hyperlink" xfId="3"/>
    <cellStyle name="Excel Built-in Normal" xfId="2"/>
    <cellStyle name="Good" xfId="4" builtinId="26"/>
    <cellStyle name="Hyperlink" xfId="5" builtinId="8"/>
    <cellStyle name="Normal" xfId="0" builtinId="0"/>
    <cellStyle name="Normal 2" xfId="6"/>
    <cellStyle name="Normal 3" xfId="7"/>
    <cellStyle name="RowLevel_1" xfId="1" builtinId="1" iLevel="0"/>
  </cellStyles>
  <dxfs count="35">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9" tint="0.39994506668294322"/>
        </patternFill>
      </fill>
    </dxf>
    <dxf>
      <fill>
        <patternFill>
          <bgColor theme="9" tint="0.39994506668294322"/>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rgb="FFFF0000"/>
        </patternFill>
      </fill>
    </dxf>
    <dxf>
      <fill>
        <patternFill>
          <bgColor theme="0"/>
        </patternFill>
      </fill>
    </dxf>
    <dxf>
      <font>
        <color theme="2" tint="-0.749961851863155"/>
      </font>
      <fill>
        <patternFill>
          <bgColor theme="0" tint="-0.499984740745262"/>
        </patternFill>
      </fill>
    </dxf>
    <dxf>
      <fill>
        <patternFill>
          <bgColor theme="0"/>
        </patternFill>
      </fill>
    </dxf>
    <dxf>
      <font>
        <color theme="2" tint="-0.749961851863155"/>
      </font>
      <fill>
        <patternFill>
          <bgColor theme="0" tint="-0.499984740745262"/>
        </patternFill>
      </fill>
    </dxf>
    <dxf>
      <fill>
        <patternFill>
          <bgColor theme="0" tint="-0.499984740745262"/>
        </patternFill>
      </fill>
    </dxf>
    <dxf>
      <fill>
        <patternFill>
          <bgColor theme="0"/>
        </patternFill>
      </fill>
    </dxf>
    <dxf>
      <font>
        <color theme="2" tint="-0.749961851863155"/>
      </font>
      <fill>
        <patternFill>
          <bgColor theme="0" tint="-0.499984740745262"/>
        </patternFill>
      </fill>
    </dxf>
    <dxf>
      <fill>
        <patternFill>
          <bgColor theme="0" tint="-0.49998474074526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3F3F3"/>
      <color rgb="FFF5F5F5"/>
      <color rgb="FFF4F4F4"/>
      <color rgb="FFF8F8F8"/>
      <color rgb="FFF6F6F6"/>
      <color rgb="FF176490"/>
      <color rgb="FF17649B"/>
      <color rgb="FF375623"/>
      <color rgb="FF792A15"/>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B$11" lockText="1" noThreeD="1"/>
</file>

<file path=xl/ctrlProps/ctrlProp10.xml><?xml version="1.0" encoding="utf-8"?>
<formControlPr xmlns="http://schemas.microsoft.com/office/spreadsheetml/2009/9/main" objectType="CheckBox" checked="Checked" fmlaLink="$AB$14" lockText="1" noThreeD="1"/>
</file>

<file path=xl/ctrlProps/ctrlProp11.xml><?xml version="1.0" encoding="utf-8"?>
<formControlPr xmlns="http://schemas.microsoft.com/office/spreadsheetml/2009/9/main" objectType="CheckBox" checked="Checked" fmlaLink="#REF!" lockText="1" noThreeD="1"/>
</file>

<file path=xl/ctrlProps/ctrlProp12.xml><?xml version="1.0" encoding="utf-8"?>
<formControlPr xmlns="http://schemas.microsoft.com/office/spreadsheetml/2009/9/main" objectType="CheckBox" checked="Checked" fmlaLink="$AB$16" lockText="1" noThreeD="1"/>
</file>

<file path=xl/ctrlProps/ctrlProp13.xml><?xml version="1.0" encoding="utf-8"?>
<formControlPr xmlns="http://schemas.microsoft.com/office/spreadsheetml/2009/9/main" objectType="CheckBox" checked="Checked" fmlaLink="$AB$17" lockText="1" noThreeD="1"/>
</file>

<file path=xl/ctrlProps/ctrlProp14.xml><?xml version="1.0" encoding="utf-8"?>
<formControlPr xmlns="http://schemas.microsoft.com/office/spreadsheetml/2009/9/main" objectType="CheckBox" checked="Checked" fmlaLink="#REF!" lockText="1" noThreeD="1"/>
</file>

<file path=xl/ctrlProps/ctrlProp15.xml><?xml version="1.0" encoding="utf-8"?>
<formControlPr xmlns="http://schemas.microsoft.com/office/spreadsheetml/2009/9/main" objectType="CheckBox" checked="Checked" fmlaLink="#REF!" lockText="1" noThreeD="1"/>
</file>

<file path=xl/ctrlProps/ctrlProp16.xml><?xml version="1.0" encoding="utf-8"?>
<formControlPr xmlns="http://schemas.microsoft.com/office/spreadsheetml/2009/9/main" objectType="CheckBox" checked="Checked" fmlaLink="#REF!" lockText="1" noThreeD="1"/>
</file>

<file path=xl/ctrlProps/ctrlProp17.xml><?xml version="1.0" encoding="utf-8"?>
<formControlPr xmlns="http://schemas.microsoft.com/office/spreadsheetml/2009/9/main" objectType="CheckBox" checked="Checked" fmlaLink="#REF!" lockText="1" noThreeD="1"/>
</file>

<file path=xl/ctrlProps/ctrlProp18.xml><?xml version="1.0" encoding="utf-8"?>
<formControlPr xmlns="http://schemas.microsoft.com/office/spreadsheetml/2009/9/main" objectType="CheckBox" checked="Checked" fmlaLink="#REF!" lockText="1" noThreeD="1"/>
</file>

<file path=xl/ctrlProps/ctrlProp19.xml><?xml version="1.0" encoding="utf-8"?>
<formControlPr xmlns="http://schemas.microsoft.com/office/spreadsheetml/2009/9/main" objectType="CheckBox" checked="Checked" fmlaLink="$AB$13" lockText="1" noThreeD="1"/>
</file>

<file path=xl/ctrlProps/ctrlProp2.xml><?xml version="1.0" encoding="utf-8"?>
<formControlPr xmlns="http://schemas.microsoft.com/office/spreadsheetml/2009/9/main" objectType="CheckBox" checked="Checked" fmlaLink="$AB$11" lockText="1" noThreeD="1"/>
</file>

<file path=xl/ctrlProps/ctrlProp20.xml><?xml version="1.0" encoding="utf-8"?>
<formControlPr xmlns="http://schemas.microsoft.com/office/spreadsheetml/2009/9/main" objectType="CheckBox" checked="Checked" fmlaLink="$AB$14" lockText="1" noThreeD="1"/>
</file>

<file path=xl/ctrlProps/ctrlProp21.xml><?xml version="1.0" encoding="utf-8"?>
<formControlPr xmlns="http://schemas.microsoft.com/office/spreadsheetml/2009/9/main" objectType="CheckBox" checked="Checked" fmlaLink="$AB$15" lockText="1" noThreeD="1"/>
</file>

<file path=xl/ctrlProps/ctrlProp22.xml><?xml version="1.0" encoding="utf-8"?>
<formControlPr xmlns="http://schemas.microsoft.com/office/spreadsheetml/2009/9/main" objectType="CheckBox" checked="Checked" fmlaLink="$AB$16" lockText="1" noThreeD="1"/>
</file>

<file path=xl/ctrlProps/ctrlProp23.xml><?xml version="1.0" encoding="utf-8"?>
<formControlPr xmlns="http://schemas.microsoft.com/office/spreadsheetml/2009/9/main" objectType="CheckBox" checked="Checked" fmlaLink="$AB$17" lockText="1" noThreeD="1"/>
</file>

<file path=xl/ctrlProps/ctrlProp24.xml><?xml version="1.0" encoding="utf-8"?>
<formControlPr xmlns="http://schemas.microsoft.com/office/spreadsheetml/2009/9/main" objectType="CheckBox" checked="Checked" fmlaLink="$U$18" lockText="1" noThreeD="1"/>
</file>

<file path=xl/ctrlProps/ctrlProp25.xml><?xml version="1.0" encoding="utf-8"?>
<formControlPr xmlns="http://schemas.microsoft.com/office/spreadsheetml/2009/9/main" objectType="CheckBox" checked="Checked" fmlaLink="$U$19" lockText="1" noThreeD="1"/>
</file>

<file path=xl/ctrlProps/ctrlProp26.xml><?xml version="1.0" encoding="utf-8"?>
<formControlPr xmlns="http://schemas.microsoft.com/office/spreadsheetml/2009/9/main" objectType="CheckBox" checked="Checked" fmlaLink="$U$18" lockText="1" noThreeD="1"/>
</file>

<file path=xl/ctrlProps/ctrlProp27.xml><?xml version="1.0" encoding="utf-8"?>
<formControlPr xmlns="http://schemas.microsoft.com/office/spreadsheetml/2009/9/main" objectType="CheckBox" checked="Checked" fmlaLink="$U$19" lockText="1" noThreeD="1"/>
</file>

<file path=xl/ctrlProps/ctrlProp3.xml><?xml version="1.0" encoding="utf-8"?>
<formControlPr xmlns="http://schemas.microsoft.com/office/spreadsheetml/2009/9/main" objectType="CheckBox" checked="Checked" fmlaLink="$AB$12" lockText="1" noThreeD="1"/>
</file>

<file path=xl/ctrlProps/ctrlProp4.xml><?xml version="1.0" encoding="utf-8"?>
<formControlPr xmlns="http://schemas.microsoft.com/office/spreadsheetml/2009/9/main" objectType="CheckBox" checked="Checked" fmlaLink="$AB$12" lockText="1" noThreeD="1"/>
</file>

<file path=xl/ctrlProps/ctrlProp5.xml><?xml version="1.0" encoding="utf-8"?>
<formControlPr xmlns="http://schemas.microsoft.com/office/spreadsheetml/2009/9/main" objectType="CheckBox" checked="Checked" fmlaLink="$AB$13" lockText="1" noThreeD="1"/>
</file>

<file path=xl/ctrlProps/ctrlProp6.xml><?xml version="1.0" encoding="utf-8"?>
<formControlPr xmlns="http://schemas.microsoft.com/office/spreadsheetml/2009/9/main" objectType="CheckBox" checked="Checked" fmlaLink="$AB$15"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checked="Checked" fmlaLink="#REF!" lockText="1" noThreeD="1"/>
</file>

<file path=xl/ctrlProps/ctrlProp9.xml><?xml version="1.0" encoding="utf-8"?>
<formControlPr xmlns="http://schemas.microsoft.com/office/spreadsheetml/2009/9/main" objectType="CheckBox" checked="Checked" fmlaLink="#REF!"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302;vadas!A1"/></Relationships>
</file>

<file path=xl/drawings/_rels/drawing10.xml.rels><?xml version="1.0" encoding="UTF-8" standalone="yes"?>
<Relationships xmlns="http://schemas.openxmlformats.org/package/2006/relationships"><Relationship Id="rId3" Type="http://schemas.openxmlformats.org/officeDocument/2006/relationships/hyperlink" Target="#'PD rengimas'!A1"/><Relationship Id="rId2" Type="http://schemas.openxmlformats.org/officeDocument/2006/relationships/hyperlink" Target="#'5. Lovos apkrova'!A1"/><Relationship Id="rId1" Type="http://schemas.openxmlformats.org/officeDocument/2006/relationships/hyperlink" Target="#'Kriterij&#371; s&#261;ra&#353;as'!A1"/><Relationship Id="rId4" Type="http://schemas.openxmlformats.org/officeDocument/2006/relationships/hyperlink" Target="#'Bendras vertinimas'!A1"/></Relationships>
</file>

<file path=xl/drawings/_rels/drawing11.xml.rels><?xml version="1.0" encoding="UTF-8" standalone="yes"?>
<Relationships xmlns="http://schemas.openxmlformats.org/package/2006/relationships"><Relationship Id="rId3" Type="http://schemas.openxmlformats.org/officeDocument/2006/relationships/hyperlink" Target="#'PD rengimas'!A1"/><Relationship Id="rId2" Type="http://schemas.openxmlformats.org/officeDocument/2006/relationships/hyperlink" Target="#'Kriterij&#371; s&#261;ra&#353;as'!A1"/><Relationship Id="rId1" Type="http://schemas.openxmlformats.org/officeDocument/2006/relationships/hyperlink" Target="#'6. Valdymo skydeliai'!A1"/><Relationship Id="rId4" Type="http://schemas.openxmlformats.org/officeDocument/2006/relationships/hyperlink" Target="#'Bendras vertinimas'!A1"/></Relationships>
</file>

<file path=xl/drawings/_rels/drawing12.xml.rels><?xml version="1.0" encoding="UTF-8" standalone="yes"?>
<Relationships xmlns="http://schemas.openxmlformats.org/package/2006/relationships"><Relationship Id="rId3" Type="http://schemas.openxmlformats.org/officeDocument/2006/relationships/hyperlink" Target="#'Kriterij&#371; s&#261;ra&#353;as'!A1"/><Relationship Id="rId2" Type="http://schemas.openxmlformats.org/officeDocument/2006/relationships/hyperlink" Target="#'Bendras vertinimas'!A1"/><Relationship Id="rId1" Type="http://schemas.openxmlformats.org/officeDocument/2006/relationships/hyperlink" Target="#'PD rengimas'!A1"/><Relationship Id="rId4" Type="http://schemas.openxmlformats.org/officeDocument/2006/relationships/hyperlink" Target="#'7. &#302;rangos garantija'!A1"/></Relationships>
</file>

<file path=xl/drawings/_rels/drawing2.xml.rels><?xml version="1.0" encoding="UTF-8" standalone="yes"?>
<Relationships xmlns="http://schemas.openxmlformats.org/package/2006/relationships"><Relationship Id="rId8" Type="http://schemas.openxmlformats.org/officeDocument/2006/relationships/hyperlink" Target="#'4. &#268;iu&#382;inio storis'!A1"/><Relationship Id="rId3" Type="http://schemas.openxmlformats.org/officeDocument/2006/relationships/hyperlink" Target="#'Kriterij&#371; s&#261;ra&#353;as'!A1"/><Relationship Id="rId7" Type="http://schemas.openxmlformats.org/officeDocument/2006/relationships/hyperlink" Target="#'3. Lovos prailginimas'!A1"/><Relationship Id="rId2" Type="http://schemas.openxmlformats.org/officeDocument/2006/relationships/hyperlink" Target="#&#302;vadas!A1"/><Relationship Id="rId1" Type="http://schemas.openxmlformats.org/officeDocument/2006/relationships/hyperlink" Target="#'PD rengimas'!A1"/><Relationship Id="rId6" Type="http://schemas.openxmlformats.org/officeDocument/2006/relationships/hyperlink" Target="#'2. Lovos auk&#353;&#269;io reguliavimas '!A1"/><Relationship Id="rId11" Type="http://schemas.openxmlformats.org/officeDocument/2006/relationships/hyperlink" Target="#'7. &#302;rangos garantija'!A1"/><Relationship Id="rId5" Type="http://schemas.openxmlformats.org/officeDocument/2006/relationships/hyperlink" Target="#'1. Elektra valdomos pad&#279;tys'!A1"/><Relationship Id="rId10" Type="http://schemas.openxmlformats.org/officeDocument/2006/relationships/hyperlink" Target="#'6. Valdymo skydeliai'!A1"/><Relationship Id="rId4" Type="http://schemas.openxmlformats.org/officeDocument/2006/relationships/hyperlink" Target="#'Bendras vertinimas'!A1"/><Relationship Id="rId9" Type="http://schemas.openxmlformats.org/officeDocument/2006/relationships/hyperlink" Target="#'5. Lovos apkrova'!A1"/></Relationships>
</file>

<file path=xl/drawings/_rels/drawing3.xml.rels><?xml version="1.0" encoding="UTF-8" standalone="yes"?>
<Relationships xmlns="http://schemas.openxmlformats.org/package/2006/relationships"><Relationship Id="rId8" Type="http://schemas.openxmlformats.org/officeDocument/2006/relationships/hyperlink" Target="#'5. Lovos apkrova'!A1"/><Relationship Id="rId3" Type="http://schemas.openxmlformats.org/officeDocument/2006/relationships/hyperlink" Target="#'Bendras vertinimas'!A1"/><Relationship Id="rId7" Type="http://schemas.openxmlformats.org/officeDocument/2006/relationships/hyperlink" Target="#'4. &#268;iu&#382;inio storis'!A1"/><Relationship Id="rId2" Type="http://schemas.openxmlformats.org/officeDocument/2006/relationships/hyperlink" Target="#'PD rengimas'!A1"/><Relationship Id="rId1" Type="http://schemas.openxmlformats.org/officeDocument/2006/relationships/hyperlink" Target="#'Kriterij&#371; s&#261;ra&#353;as'!A1"/><Relationship Id="rId6" Type="http://schemas.openxmlformats.org/officeDocument/2006/relationships/hyperlink" Target="#'3. Lovos prailginimas'!A1"/><Relationship Id="rId11" Type="http://schemas.openxmlformats.org/officeDocument/2006/relationships/hyperlink" Target="#'Technin&#279; specifikacija'!A1"/><Relationship Id="rId5" Type="http://schemas.openxmlformats.org/officeDocument/2006/relationships/hyperlink" Target="#'2. Lovos auk&#353;&#269;io reguliavimas '!A1"/><Relationship Id="rId10" Type="http://schemas.openxmlformats.org/officeDocument/2006/relationships/hyperlink" Target="#'7. &#302;rangos garantija'!A1"/><Relationship Id="rId4" Type="http://schemas.openxmlformats.org/officeDocument/2006/relationships/hyperlink" Target="#'1. Elektra valdomos pad&#279;tys'!A1"/><Relationship Id="rId9" Type="http://schemas.openxmlformats.org/officeDocument/2006/relationships/hyperlink" Target="#'6. Valdymo skydeliai'!A1"/></Relationships>
</file>

<file path=xl/drawings/_rels/drawing4.xml.rels><?xml version="1.0" encoding="UTF-8" standalone="yes"?>
<Relationships xmlns="http://schemas.openxmlformats.org/package/2006/relationships"><Relationship Id="rId8" Type="http://schemas.openxmlformats.org/officeDocument/2006/relationships/hyperlink" Target="#'5. Lovos apkrova'!A1"/><Relationship Id="rId3" Type="http://schemas.openxmlformats.org/officeDocument/2006/relationships/hyperlink" Target="#'Bendras vertinimas'!A1"/><Relationship Id="rId7" Type="http://schemas.openxmlformats.org/officeDocument/2006/relationships/hyperlink" Target="#'4. &#268;iu&#382;inio storis'!A1"/><Relationship Id="rId2" Type="http://schemas.openxmlformats.org/officeDocument/2006/relationships/hyperlink" Target="#'PD rengimas'!A1"/><Relationship Id="rId1" Type="http://schemas.openxmlformats.org/officeDocument/2006/relationships/hyperlink" Target="#'Kriterij&#371; s&#261;ra&#353;as'!A1"/><Relationship Id="rId6" Type="http://schemas.openxmlformats.org/officeDocument/2006/relationships/hyperlink" Target="#'3. Lovos prailginimas'!A1"/><Relationship Id="rId5" Type="http://schemas.openxmlformats.org/officeDocument/2006/relationships/hyperlink" Target="#'2. Lovos auk&#353;&#269;io reguliavimas '!A1"/><Relationship Id="rId10" Type="http://schemas.openxmlformats.org/officeDocument/2006/relationships/hyperlink" Target="#'7. &#302;rangos garantija'!A1"/><Relationship Id="rId4" Type="http://schemas.openxmlformats.org/officeDocument/2006/relationships/hyperlink" Target="#'1. Elektra valdomos pad&#279;tys'!A1"/><Relationship Id="rId9" Type="http://schemas.openxmlformats.org/officeDocument/2006/relationships/hyperlink" Target="#'6. Valdymo skydeliai'!A1"/></Relationships>
</file>

<file path=xl/drawings/_rels/drawing5.xml.rels><?xml version="1.0" encoding="UTF-8" standalone="yes"?>
<Relationships xmlns="http://schemas.openxmlformats.org/package/2006/relationships"><Relationship Id="rId3" Type="http://schemas.openxmlformats.org/officeDocument/2006/relationships/hyperlink" Target="#'Bendras vertinimas'!A1"/><Relationship Id="rId2" Type="http://schemas.openxmlformats.org/officeDocument/2006/relationships/hyperlink" Target="#'PD rengimas'!A1"/><Relationship Id="rId1" Type="http://schemas.openxmlformats.org/officeDocument/2006/relationships/hyperlink" Target="#'Kriterij&#371; s&#261;ra&#353;as'!A1"/></Relationships>
</file>

<file path=xl/drawings/_rels/drawing6.xml.rels><?xml version="1.0" encoding="UTF-8" standalone="yes"?>
<Relationships xmlns="http://schemas.openxmlformats.org/package/2006/relationships"><Relationship Id="rId3" Type="http://schemas.openxmlformats.org/officeDocument/2006/relationships/hyperlink" Target="#'PD rengimas'!A1"/><Relationship Id="rId2" Type="http://schemas.openxmlformats.org/officeDocument/2006/relationships/hyperlink" Target="#'1. Elektra valdomos pad&#279;tys'!A1"/><Relationship Id="rId1" Type="http://schemas.openxmlformats.org/officeDocument/2006/relationships/hyperlink" Target="#'Kriterij&#371; s&#261;ra&#353;as'!A1"/><Relationship Id="rId4" Type="http://schemas.openxmlformats.org/officeDocument/2006/relationships/hyperlink" Target="#'Bendras vertinimas'!A1"/></Relationships>
</file>

<file path=xl/drawings/_rels/drawing7.xml.rels><?xml version="1.0" encoding="UTF-8" standalone="yes"?>
<Relationships xmlns="http://schemas.openxmlformats.org/package/2006/relationships"><Relationship Id="rId3" Type="http://schemas.openxmlformats.org/officeDocument/2006/relationships/hyperlink" Target="#'PD rengimas'!A1"/><Relationship Id="rId2" Type="http://schemas.openxmlformats.org/officeDocument/2006/relationships/hyperlink" Target="#'Kriterij&#371; s&#261;ra&#353;as'!A1"/><Relationship Id="rId1" Type="http://schemas.openxmlformats.org/officeDocument/2006/relationships/hyperlink" Target="#'2. Lovos auk&#353;&#269;io reguliavimas '!A1"/><Relationship Id="rId4" Type="http://schemas.openxmlformats.org/officeDocument/2006/relationships/hyperlink" Target="#'Bendras vertinimas'!A1"/></Relationships>
</file>

<file path=xl/drawings/_rels/drawing8.xml.rels><?xml version="1.0" encoding="UTF-8" standalone="yes"?>
<Relationships xmlns="http://schemas.openxmlformats.org/package/2006/relationships"><Relationship Id="rId3" Type="http://schemas.openxmlformats.org/officeDocument/2006/relationships/hyperlink" Target="#'PD rengimas'!A1"/><Relationship Id="rId2" Type="http://schemas.openxmlformats.org/officeDocument/2006/relationships/hyperlink" Target="#'3. Lovos prailginimas'!A1"/><Relationship Id="rId1" Type="http://schemas.openxmlformats.org/officeDocument/2006/relationships/hyperlink" Target="#'Kriterij&#371; s&#261;ra&#353;as'!A1"/><Relationship Id="rId4" Type="http://schemas.openxmlformats.org/officeDocument/2006/relationships/hyperlink" Target="#'Bendras vertinimas'!A1"/></Relationships>
</file>

<file path=xl/drawings/_rels/drawing9.xml.rels><?xml version="1.0" encoding="UTF-8" standalone="yes"?>
<Relationships xmlns="http://schemas.openxmlformats.org/package/2006/relationships"><Relationship Id="rId3" Type="http://schemas.openxmlformats.org/officeDocument/2006/relationships/hyperlink" Target="#'PD rengimas'!A1"/><Relationship Id="rId2" Type="http://schemas.openxmlformats.org/officeDocument/2006/relationships/hyperlink" Target="#'4. &#268;iu&#382;inio storis'!A1"/><Relationship Id="rId1" Type="http://schemas.openxmlformats.org/officeDocument/2006/relationships/hyperlink" Target="#'Kriterij&#371; s&#261;ra&#353;as'!A1"/><Relationship Id="rId4" Type="http://schemas.openxmlformats.org/officeDocument/2006/relationships/hyperlink" Target="#'Bendras vertinimas'!A1"/></Relationships>
</file>

<file path=xl/drawings/drawing1.xml><?xml version="1.0" encoding="utf-8"?>
<xdr:wsDr xmlns:xdr="http://schemas.openxmlformats.org/drawingml/2006/spreadsheetDrawing" xmlns:a="http://schemas.openxmlformats.org/drawingml/2006/main">
  <xdr:oneCellAnchor>
    <xdr:from>
      <xdr:col>12</xdr:col>
      <xdr:colOff>490537</xdr:colOff>
      <xdr:row>2</xdr:row>
      <xdr:rowOff>26193</xdr:rowOff>
    </xdr:from>
    <xdr:ext cx="1462089" cy="1392553"/>
    <xdr:pic>
      <xdr:nvPicPr>
        <xdr:cNvPr id="2" name="Picture 1"/>
        <xdr:cNvPicPr>
          <a:picLocks noChangeAspect="1"/>
        </xdr:cNvPicPr>
      </xdr:nvPicPr>
      <xdr:blipFill>
        <a:blip xmlns:r="http://schemas.openxmlformats.org/officeDocument/2006/relationships" r:embed="rId1" cstate="print">
          <a:lum bright="70000" contrast="-70000"/>
          <a:extLst>
            <a:ext uri="{BEBA8EAE-BF5A-486C-A8C5-ECC9F3942E4B}">
              <a14:imgProps xmlns:a14="http://schemas.microsoft.com/office/drawing/2010/main">
                <a14:imgLayer r:embed="rId2">
                  <a14:imgEffect>
                    <a14:artisticPhotocopy/>
                  </a14:imgEffect>
                </a14:imgLayer>
              </a14:imgProps>
            </a:ext>
            <a:ext uri="{28A0092B-C50C-407E-A947-70E740481C1C}">
              <a14:useLocalDpi xmlns:a14="http://schemas.microsoft.com/office/drawing/2010/main" val="0"/>
            </a:ext>
          </a:extLst>
        </a:blip>
        <a:stretch>
          <a:fillRect/>
        </a:stretch>
      </xdr:blipFill>
      <xdr:spPr>
        <a:xfrm>
          <a:off x="8312943" y="216693"/>
          <a:ext cx="1462089" cy="1392553"/>
        </a:xfrm>
        <a:prstGeom prst="rect">
          <a:avLst/>
        </a:prstGeom>
      </xdr:spPr>
    </xdr:pic>
    <xdr:clientData/>
  </xdr:oneCellAnchor>
  <xdr:oneCellAnchor>
    <xdr:from>
      <xdr:col>0</xdr:col>
      <xdr:colOff>133349</xdr:colOff>
      <xdr:row>3</xdr:row>
      <xdr:rowOff>76200</xdr:rowOff>
    </xdr:from>
    <xdr:ext cx="1885855" cy="729352"/>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349" y="600075"/>
          <a:ext cx="1885855" cy="729352"/>
        </a:xfrm>
        <a:prstGeom prst="rect">
          <a:avLst/>
        </a:prstGeom>
      </xdr:spPr>
    </xdr:pic>
    <xdr:clientData/>
  </xdr:oneCellAnchor>
  <xdr:twoCellAnchor>
    <xdr:from>
      <xdr:col>0</xdr:col>
      <xdr:colOff>333375</xdr:colOff>
      <xdr:row>9</xdr:row>
      <xdr:rowOff>1457</xdr:rowOff>
    </xdr:from>
    <xdr:to>
      <xdr:col>1</xdr:col>
      <xdr:colOff>180975</xdr:colOff>
      <xdr:row>11</xdr:row>
      <xdr:rowOff>1</xdr:rowOff>
    </xdr:to>
    <xdr:grpSp>
      <xdr:nvGrpSpPr>
        <xdr:cNvPr id="4" name="Group 3"/>
        <xdr:cNvGrpSpPr/>
      </xdr:nvGrpSpPr>
      <xdr:grpSpPr>
        <a:xfrm>
          <a:off x="333375" y="2125532"/>
          <a:ext cx="457200" cy="379544"/>
          <a:chOff x="396241" y="1152527"/>
          <a:chExt cx="638172" cy="794379"/>
        </a:xfrm>
      </xdr:grpSpPr>
      <xdr:sp macro="" textlink="">
        <xdr:nvSpPr>
          <xdr:cNvPr id="5" name="Freeform 4"/>
          <xdr:cNvSpPr/>
        </xdr:nvSpPr>
        <xdr:spPr>
          <a:xfrm rot="5400000" flipH="1">
            <a:off x="272665" y="1293762"/>
            <a:ext cx="667280" cy="384809"/>
          </a:xfrm>
          <a:custGeom>
            <a:avLst/>
            <a:gdLst>
              <a:gd name="connsiteX0" fmla="*/ 0 w 1760220"/>
              <a:gd name="connsiteY0" fmla="*/ 384810 h 384810"/>
              <a:gd name="connsiteX1" fmla="*/ 241576 w 1760220"/>
              <a:gd name="connsiteY1" fmla="*/ 0 h 384810"/>
              <a:gd name="connsiteX2" fmla="*/ 1760220 w 1760220"/>
              <a:gd name="connsiteY2" fmla="*/ 0 h 384810"/>
              <a:gd name="connsiteX3" fmla="*/ 1518644 w 1760220"/>
              <a:gd name="connsiteY3" fmla="*/ 384810 h 384810"/>
              <a:gd name="connsiteX4" fmla="*/ 0 w 1760220"/>
              <a:gd name="connsiteY4" fmla="*/ 384810 h 38481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60220" h="384810">
                <a:moveTo>
                  <a:pt x="0" y="384810"/>
                </a:moveTo>
                <a:lnTo>
                  <a:pt x="241576" y="0"/>
                </a:lnTo>
                <a:lnTo>
                  <a:pt x="1760220" y="0"/>
                </a:lnTo>
                <a:lnTo>
                  <a:pt x="1518644" y="384810"/>
                </a:lnTo>
                <a:lnTo>
                  <a:pt x="0" y="384810"/>
                </a:lnTo>
                <a:close/>
              </a:path>
            </a:pathLst>
          </a:custGeom>
          <a:solidFill>
            <a:srgbClr val="1764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6" name="Freeform 5"/>
          <xdr:cNvSpPr/>
        </xdr:nvSpPr>
        <xdr:spPr>
          <a:xfrm rot="5400000">
            <a:off x="363272" y="1275765"/>
            <a:ext cx="704110" cy="638172"/>
          </a:xfrm>
          <a:custGeom>
            <a:avLst/>
            <a:gdLst>
              <a:gd name="connsiteX0" fmla="*/ 0 w 1524000"/>
              <a:gd name="connsiteY0" fmla="*/ 0 h 838200"/>
              <a:gd name="connsiteX1" fmla="*/ 1524000 w 1524000"/>
              <a:gd name="connsiteY1" fmla="*/ 0 h 838200"/>
              <a:gd name="connsiteX2" fmla="*/ 1524000 w 1524000"/>
              <a:gd name="connsiteY2" fmla="*/ 838200 h 838200"/>
              <a:gd name="connsiteX3" fmla="*/ 0 w 1524000"/>
              <a:gd name="connsiteY3" fmla="*/ 838200 h 838200"/>
              <a:gd name="connsiteX4" fmla="*/ 0 w 1524000"/>
              <a:gd name="connsiteY4" fmla="*/ 0 h 838200"/>
              <a:gd name="connsiteX0" fmla="*/ 304800 w 1524000"/>
              <a:gd name="connsiteY0" fmla="*/ 0 h 1238250"/>
              <a:gd name="connsiteX1" fmla="*/ 1524000 w 1524000"/>
              <a:gd name="connsiteY1" fmla="*/ 400050 h 1238250"/>
              <a:gd name="connsiteX2" fmla="*/ 1524000 w 1524000"/>
              <a:gd name="connsiteY2" fmla="*/ 1238250 h 1238250"/>
              <a:gd name="connsiteX3" fmla="*/ 0 w 1524000"/>
              <a:gd name="connsiteY3" fmla="*/ 1238250 h 1238250"/>
              <a:gd name="connsiteX4" fmla="*/ 304800 w 1524000"/>
              <a:gd name="connsiteY4" fmla="*/ 0 h 1238250"/>
              <a:gd name="connsiteX0" fmla="*/ 304800 w 1752600"/>
              <a:gd name="connsiteY0" fmla="*/ 0 h 1238250"/>
              <a:gd name="connsiteX1" fmla="*/ 1752600 w 1752600"/>
              <a:gd name="connsiteY1" fmla="*/ 400050 h 1238250"/>
              <a:gd name="connsiteX2" fmla="*/ 1524000 w 1752600"/>
              <a:gd name="connsiteY2" fmla="*/ 1238250 h 1238250"/>
              <a:gd name="connsiteX3" fmla="*/ 0 w 1752600"/>
              <a:gd name="connsiteY3" fmla="*/ 1238250 h 1238250"/>
              <a:gd name="connsiteX4" fmla="*/ 304800 w 1752600"/>
              <a:gd name="connsiteY4" fmla="*/ 0 h 1238250"/>
              <a:gd name="connsiteX0" fmla="*/ 304800 w 1714500"/>
              <a:gd name="connsiteY0" fmla="*/ 0 h 1238250"/>
              <a:gd name="connsiteX1" fmla="*/ 1714500 w 1714500"/>
              <a:gd name="connsiteY1" fmla="*/ 390525 h 1238250"/>
              <a:gd name="connsiteX2" fmla="*/ 1524000 w 1714500"/>
              <a:gd name="connsiteY2" fmla="*/ 1238250 h 1238250"/>
              <a:gd name="connsiteX3" fmla="*/ 0 w 1714500"/>
              <a:gd name="connsiteY3" fmla="*/ 1238250 h 1238250"/>
              <a:gd name="connsiteX4" fmla="*/ 304800 w 1714500"/>
              <a:gd name="connsiteY4" fmla="*/ 0 h 1238250"/>
              <a:gd name="connsiteX0" fmla="*/ 263525 w 1714500"/>
              <a:gd name="connsiteY0" fmla="*/ 0 h 1247775"/>
              <a:gd name="connsiteX1" fmla="*/ 1714500 w 1714500"/>
              <a:gd name="connsiteY1" fmla="*/ 400050 h 1247775"/>
              <a:gd name="connsiteX2" fmla="*/ 1524000 w 1714500"/>
              <a:gd name="connsiteY2" fmla="*/ 1247775 h 1247775"/>
              <a:gd name="connsiteX3" fmla="*/ 0 w 1714500"/>
              <a:gd name="connsiteY3" fmla="*/ 1247775 h 1247775"/>
              <a:gd name="connsiteX4" fmla="*/ 263525 w 1714500"/>
              <a:gd name="connsiteY4" fmla="*/ 0 h 1247775"/>
              <a:gd name="connsiteX0" fmla="*/ 263525 w 1752600"/>
              <a:gd name="connsiteY0" fmla="*/ 0 h 1247775"/>
              <a:gd name="connsiteX1" fmla="*/ 1752600 w 1752600"/>
              <a:gd name="connsiteY1" fmla="*/ 400050 h 1247775"/>
              <a:gd name="connsiteX2" fmla="*/ 1524000 w 1752600"/>
              <a:gd name="connsiteY2" fmla="*/ 1247775 h 1247775"/>
              <a:gd name="connsiteX3" fmla="*/ 0 w 1752600"/>
              <a:gd name="connsiteY3" fmla="*/ 1247775 h 1247775"/>
              <a:gd name="connsiteX4" fmla="*/ 263525 w 1752600"/>
              <a:gd name="connsiteY4" fmla="*/ 0 h 1247775"/>
              <a:gd name="connsiteX0" fmla="*/ 409575 w 1752600"/>
              <a:gd name="connsiteY0" fmla="*/ 0 h 1298575"/>
              <a:gd name="connsiteX1" fmla="*/ 1752600 w 1752600"/>
              <a:gd name="connsiteY1" fmla="*/ 450850 h 1298575"/>
              <a:gd name="connsiteX2" fmla="*/ 1524000 w 1752600"/>
              <a:gd name="connsiteY2" fmla="*/ 1298575 h 1298575"/>
              <a:gd name="connsiteX3" fmla="*/ 0 w 1752600"/>
              <a:gd name="connsiteY3" fmla="*/ 1298575 h 1298575"/>
              <a:gd name="connsiteX4" fmla="*/ 409575 w 1752600"/>
              <a:gd name="connsiteY4" fmla="*/ 0 h 1298575"/>
              <a:gd name="connsiteX0" fmla="*/ 409575 w 1828800"/>
              <a:gd name="connsiteY0" fmla="*/ 0 h 1298575"/>
              <a:gd name="connsiteX1" fmla="*/ 1828800 w 1828800"/>
              <a:gd name="connsiteY1" fmla="*/ 447675 h 1298575"/>
              <a:gd name="connsiteX2" fmla="*/ 1524000 w 1828800"/>
              <a:gd name="connsiteY2" fmla="*/ 1298575 h 1298575"/>
              <a:gd name="connsiteX3" fmla="*/ 0 w 1828800"/>
              <a:gd name="connsiteY3" fmla="*/ 1298575 h 1298575"/>
              <a:gd name="connsiteX4" fmla="*/ 409575 w 1828800"/>
              <a:gd name="connsiteY4" fmla="*/ 0 h 1298575"/>
              <a:gd name="connsiteX0" fmla="*/ 409575 w 1857375"/>
              <a:gd name="connsiteY0" fmla="*/ 0 h 1298575"/>
              <a:gd name="connsiteX1" fmla="*/ 1857375 w 1857375"/>
              <a:gd name="connsiteY1" fmla="*/ 447675 h 1298575"/>
              <a:gd name="connsiteX2" fmla="*/ 1524000 w 1857375"/>
              <a:gd name="connsiteY2" fmla="*/ 1298575 h 1298575"/>
              <a:gd name="connsiteX3" fmla="*/ 0 w 1857375"/>
              <a:gd name="connsiteY3" fmla="*/ 1298575 h 1298575"/>
              <a:gd name="connsiteX4" fmla="*/ 409575 w 1857375"/>
              <a:gd name="connsiteY4" fmla="*/ 0 h 12985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57375" h="1298575">
                <a:moveTo>
                  <a:pt x="409575" y="0"/>
                </a:moveTo>
                <a:lnTo>
                  <a:pt x="1857375" y="447675"/>
                </a:lnTo>
                <a:lnTo>
                  <a:pt x="1524000" y="1298575"/>
                </a:lnTo>
                <a:lnTo>
                  <a:pt x="0" y="1298575"/>
                </a:lnTo>
                <a:lnTo>
                  <a:pt x="409575" y="0"/>
                </a:lnTo>
                <a:close/>
              </a:path>
            </a:pathLst>
          </a:custGeom>
          <a:solidFill>
            <a:srgbClr val="8EBAE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7" name="Text Placeholder 3"/>
          <xdr:cNvSpPr txBox="1">
            <a:spLocks/>
          </xdr:cNvSpPr>
        </xdr:nvSpPr>
        <xdr:spPr>
          <a:xfrm>
            <a:off x="531385" y="1252781"/>
            <a:ext cx="352048" cy="655311"/>
          </a:xfrm>
          <a:prstGeom prst="rect">
            <a:avLst/>
          </a:prstGeom>
        </xdr:spPr>
        <xdr:txBody>
          <a:bodyPr wrap="square" lIns="0" tIns="0" rIns="0" bIns="0" anchor="ctr" anchorCtr="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914377">
              <a:spcBef>
                <a:spcPct val="20000"/>
              </a:spcBef>
              <a:defRPr/>
            </a:pPr>
            <a:r>
              <a:rPr lang="en-US" sz="2000" b="1" cap="none" spc="0">
                <a:ln w="10160">
                  <a:noFill/>
                  <a:prstDash val="solid"/>
                </a:ln>
                <a:solidFill>
                  <a:schemeClr val="bg1"/>
                </a:solidFill>
                <a:effectLst>
                  <a:outerShdw blurRad="38100" dist="22860" dir="5400000" algn="tl" rotWithShape="0">
                    <a:srgbClr val="000000">
                      <a:alpha val="30000"/>
                    </a:srgbClr>
                  </a:outerShdw>
                </a:effectLst>
                <a:cs typeface="+mj-cs"/>
              </a:rPr>
              <a:t>1</a:t>
            </a:r>
          </a:p>
        </xdr:txBody>
      </xdr:sp>
    </xdr:grpSp>
    <xdr:clientData/>
  </xdr:twoCellAnchor>
  <xdr:twoCellAnchor>
    <xdr:from>
      <xdr:col>0</xdr:col>
      <xdr:colOff>333375</xdr:colOff>
      <xdr:row>50</xdr:row>
      <xdr:rowOff>0</xdr:rowOff>
    </xdr:from>
    <xdr:to>
      <xdr:col>1</xdr:col>
      <xdr:colOff>180975</xdr:colOff>
      <xdr:row>52</xdr:row>
      <xdr:rowOff>0</xdr:rowOff>
    </xdr:to>
    <xdr:grpSp>
      <xdr:nvGrpSpPr>
        <xdr:cNvPr id="12" name="Group 11"/>
        <xdr:cNvGrpSpPr/>
      </xdr:nvGrpSpPr>
      <xdr:grpSpPr>
        <a:xfrm>
          <a:off x="333375" y="10153650"/>
          <a:ext cx="457200" cy="381000"/>
          <a:chOff x="396241" y="1152525"/>
          <a:chExt cx="638172" cy="794381"/>
        </a:xfrm>
      </xdr:grpSpPr>
      <xdr:sp macro="" textlink="">
        <xdr:nvSpPr>
          <xdr:cNvPr id="13" name="Freeform 12"/>
          <xdr:cNvSpPr/>
        </xdr:nvSpPr>
        <xdr:spPr>
          <a:xfrm rot="5400000" flipH="1">
            <a:off x="255959" y="1293760"/>
            <a:ext cx="667279" cy="384810"/>
          </a:xfrm>
          <a:custGeom>
            <a:avLst/>
            <a:gdLst>
              <a:gd name="connsiteX0" fmla="*/ 0 w 1760220"/>
              <a:gd name="connsiteY0" fmla="*/ 384810 h 384810"/>
              <a:gd name="connsiteX1" fmla="*/ 241576 w 1760220"/>
              <a:gd name="connsiteY1" fmla="*/ 0 h 384810"/>
              <a:gd name="connsiteX2" fmla="*/ 1760220 w 1760220"/>
              <a:gd name="connsiteY2" fmla="*/ 0 h 384810"/>
              <a:gd name="connsiteX3" fmla="*/ 1518644 w 1760220"/>
              <a:gd name="connsiteY3" fmla="*/ 384810 h 384810"/>
              <a:gd name="connsiteX4" fmla="*/ 0 w 1760220"/>
              <a:gd name="connsiteY4" fmla="*/ 384810 h 38481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60220" h="384810">
                <a:moveTo>
                  <a:pt x="0" y="384810"/>
                </a:moveTo>
                <a:lnTo>
                  <a:pt x="241576" y="0"/>
                </a:lnTo>
                <a:lnTo>
                  <a:pt x="1760220" y="0"/>
                </a:lnTo>
                <a:lnTo>
                  <a:pt x="1518644" y="384810"/>
                </a:lnTo>
                <a:lnTo>
                  <a:pt x="0" y="384810"/>
                </a:lnTo>
                <a:close/>
              </a:path>
            </a:pathLst>
          </a:custGeom>
          <a:solidFill>
            <a:srgbClr val="1764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4" name="Freeform 13"/>
          <xdr:cNvSpPr/>
        </xdr:nvSpPr>
        <xdr:spPr>
          <a:xfrm rot="5400000">
            <a:off x="363272" y="1275765"/>
            <a:ext cx="704110" cy="638172"/>
          </a:xfrm>
          <a:custGeom>
            <a:avLst/>
            <a:gdLst>
              <a:gd name="connsiteX0" fmla="*/ 0 w 1524000"/>
              <a:gd name="connsiteY0" fmla="*/ 0 h 838200"/>
              <a:gd name="connsiteX1" fmla="*/ 1524000 w 1524000"/>
              <a:gd name="connsiteY1" fmla="*/ 0 h 838200"/>
              <a:gd name="connsiteX2" fmla="*/ 1524000 w 1524000"/>
              <a:gd name="connsiteY2" fmla="*/ 838200 h 838200"/>
              <a:gd name="connsiteX3" fmla="*/ 0 w 1524000"/>
              <a:gd name="connsiteY3" fmla="*/ 838200 h 838200"/>
              <a:gd name="connsiteX4" fmla="*/ 0 w 1524000"/>
              <a:gd name="connsiteY4" fmla="*/ 0 h 838200"/>
              <a:gd name="connsiteX0" fmla="*/ 304800 w 1524000"/>
              <a:gd name="connsiteY0" fmla="*/ 0 h 1238250"/>
              <a:gd name="connsiteX1" fmla="*/ 1524000 w 1524000"/>
              <a:gd name="connsiteY1" fmla="*/ 400050 h 1238250"/>
              <a:gd name="connsiteX2" fmla="*/ 1524000 w 1524000"/>
              <a:gd name="connsiteY2" fmla="*/ 1238250 h 1238250"/>
              <a:gd name="connsiteX3" fmla="*/ 0 w 1524000"/>
              <a:gd name="connsiteY3" fmla="*/ 1238250 h 1238250"/>
              <a:gd name="connsiteX4" fmla="*/ 304800 w 1524000"/>
              <a:gd name="connsiteY4" fmla="*/ 0 h 1238250"/>
              <a:gd name="connsiteX0" fmla="*/ 304800 w 1752600"/>
              <a:gd name="connsiteY0" fmla="*/ 0 h 1238250"/>
              <a:gd name="connsiteX1" fmla="*/ 1752600 w 1752600"/>
              <a:gd name="connsiteY1" fmla="*/ 400050 h 1238250"/>
              <a:gd name="connsiteX2" fmla="*/ 1524000 w 1752600"/>
              <a:gd name="connsiteY2" fmla="*/ 1238250 h 1238250"/>
              <a:gd name="connsiteX3" fmla="*/ 0 w 1752600"/>
              <a:gd name="connsiteY3" fmla="*/ 1238250 h 1238250"/>
              <a:gd name="connsiteX4" fmla="*/ 304800 w 1752600"/>
              <a:gd name="connsiteY4" fmla="*/ 0 h 1238250"/>
              <a:gd name="connsiteX0" fmla="*/ 304800 w 1714500"/>
              <a:gd name="connsiteY0" fmla="*/ 0 h 1238250"/>
              <a:gd name="connsiteX1" fmla="*/ 1714500 w 1714500"/>
              <a:gd name="connsiteY1" fmla="*/ 390525 h 1238250"/>
              <a:gd name="connsiteX2" fmla="*/ 1524000 w 1714500"/>
              <a:gd name="connsiteY2" fmla="*/ 1238250 h 1238250"/>
              <a:gd name="connsiteX3" fmla="*/ 0 w 1714500"/>
              <a:gd name="connsiteY3" fmla="*/ 1238250 h 1238250"/>
              <a:gd name="connsiteX4" fmla="*/ 304800 w 1714500"/>
              <a:gd name="connsiteY4" fmla="*/ 0 h 1238250"/>
              <a:gd name="connsiteX0" fmla="*/ 263525 w 1714500"/>
              <a:gd name="connsiteY0" fmla="*/ 0 h 1247775"/>
              <a:gd name="connsiteX1" fmla="*/ 1714500 w 1714500"/>
              <a:gd name="connsiteY1" fmla="*/ 400050 h 1247775"/>
              <a:gd name="connsiteX2" fmla="*/ 1524000 w 1714500"/>
              <a:gd name="connsiteY2" fmla="*/ 1247775 h 1247775"/>
              <a:gd name="connsiteX3" fmla="*/ 0 w 1714500"/>
              <a:gd name="connsiteY3" fmla="*/ 1247775 h 1247775"/>
              <a:gd name="connsiteX4" fmla="*/ 263525 w 1714500"/>
              <a:gd name="connsiteY4" fmla="*/ 0 h 1247775"/>
              <a:gd name="connsiteX0" fmla="*/ 263525 w 1752600"/>
              <a:gd name="connsiteY0" fmla="*/ 0 h 1247775"/>
              <a:gd name="connsiteX1" fmla="*/ 1752600 w 1752600"/>
              <a:gd name="connsiteY1" fmla="*/ 400050 h 1247775"/>
              <a:gd name="connsiteX2" fmla="*/ 1524000 w 1752600"/>
              <a:gd name="connsiteY2" fmla="*/ 1247775 h 1247775"/>
              <a:gd name="connsiteX3" fmla="*/ 0 w 1752600"/>
              <a:gd name="connsiteY3" fmla="*/ 1247775 h 1247775"/>
              <a:gd name="connsiteX4" fmla="*/ 263525 w 1752600"/>
              <a:gd name="connsiteY4" fmla="*/ 0 h 1247775"/>
              <a:gd name="connsiteX0" fmla="*/ 409575 w 1752600"/>
              <a:gd name="connsiteY0" fmla="*/ 0 h 1298575"/>
              <a:gd name="connsiteX1" fmla="*/ 1752600 w 1752600"/>
              <a:gd name="connsiteY1" fmla="*/ 450850 h 1298575"/>
              <a:gd name="connsiteX2" fmla="*/ 1524000 w 1752600"/>
              <a:gd name="connsiteY2" fmla="*/ 1298575 h 1298575"/>
              <a:gd name="connsiteX3" fmla="*/ 0 w 1752600"/>
              <a:gd name="connsiteY3" fmla="*/ 1298575 h 1298575"/>
              <a:gd name="connsiteX4" fmla="*/ 409575 w 1752600"/>
              <a:gd name="connsiteY4" fmla="*/ 0 h 1298575"/>
              <a:gd name="connsiteX0" fmla="*/ 409575 w 1828800"/>
              <a:gd name="connsiteY0" fmla="*/ 0 h 1298575"/>
              <a:gd name="connsiteX1" fmla="*/ 1828800 w 1828800"/>
              <a:gd name="connsiteY1" fmla="*/ 447675 h 1298575"/>
              <a:gd name="connsiteX2" fmla="*/ 1524000 w 1828800"/>
              <a:gd name="connsiteY2" fmla="*/ 1298575 h 1298575"/>
              <a:gd name="connsiteX3" fmla="*/ 0 w 1828800"/>
              <a:gd name="connsiteY3" fmla="*/ 1298575 h 1298575"/>
              <a:gd name="connsiteX4" fmla="*/ 409575 w 1828800"/>
              <a:gd name="connsiteY4" fmla="*/ 0 h 1298575"/>
              <a:gd name="connsiteX0" fmla="*/ 409575 w 1857375"/>
              <a:gd name="connsiteY0" fmla="*/ 0 h 1298575"/>
              <a:gd name="connsiteX1" fmla="*/ 1857375 w 1857375"/>
              <a:gd name="connsiteY1" fmla="*/ 447675 h 1298575"/>
              <a:gd name="connsiteX2" fmla="*/ 1524000 w 1857375"/>
              <a:gd name="connsiteY2" fmla="*/ 1298575 h 1298575"/>
              <a:gd name="connsiteX3" fmla="*/ 0 w 1857375"/>
              <a:gd name="connsiteY3" fmla="*/ 1298575 h 1298575"/>
              <a:gd name="connsiteX4" fmla="*/ 409575 w 1857375"/>
              <a:gd name="connsiteY4" fmla="*/ 0 h 12985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57375" h="1298575">
                <a:moveTo>
                  <a:pt x="409575" y="0"/>
                </a:moveTo>
                <a:lnTo>
                  <a:pt x="1857375" y="447675"/>
                </a:lnTo>
                <a:lnTo>
                  <a:pt x="1524000" y="1298575"/>
                </a:lnTo>
                <a:lnTo>
                  <a:pt x="0" y="1298575"/>
                </a:lnTo>
                <a:lnTo>
                  <a:pt x="409575" y="0"/>
                </a:lnTo>
                <a:close/>
              </a:path>
            </a:pathLst>
          </a:custGeom>
          <a:solidFill>
            <a:srgbClr val="8EBAE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xdr:from>
      <xdr:col>0</xdr:col>
      <xdr:colOff>333375</xdr:colOff>
      <xdr:row>71</xdr:row>
      <xdr:rowOff>190500</xdr:rowOff>
    </xdr:from>
    <xdr:to>
      <xdr:col>1</xdr:col>
      <xdr:colOff>180975</xdr:colOff>
      <xdr:row>73</xdr:row>
      <xdr:rowOff>180975</xdr:rowOff>
    </xdr:to>
    <xdr:grpSp>
      <xdr:nvGrpSpPr>
        <xdr:cNvPr id="16" name="Group 15"/>
        <xdr:cNvGrpSpPr/>
      </xdr:nvGrpSpPr>
      <xdr:grpSpPr>
        <a:xfrm>
          <a:off x="333375" y="14982825"/>
          <a:ext cx="457200" cy="371475"/>
          <a:chOff x="396241" y="1152525"/>
          <a:chExt cx="638172" cy="794381"/>
        </a:xfrm>
      </xdr:grpSpPr>
      <xdr:sp macro="" textlink="">
        <xdr:nvSpPr>
          <xdr:cNvPr id="17" name="Freeform 16"/>
          <xdr:cNvSpPr/>
        </xdr:nvSpPr>
        <xdr:spPr>
          <a:xfrm rot="5400000" flipH="1">
            <a:off x="255959" y="1293760"/>
            <a:ext cx="667279" cy="384810"/>
          </a:xfrm>
          <a:custGeom>
            <a:avLst/>
            <a:gdLst>
              <a:gd name="connsiteX0" fmla="*/ 0 w 1760220"/>
              <a:gd name="connsiteY0" fmla="*/ 384810 h 384810"/>
              <a:gd name="connsiteX1" fmla="*/ 241576 w 1760220"/>
              <a:gd name="connsiteY1" fmla="*/ 0 h 384810"/>
              <a:gd name="connsiteX2" fmla="*/ 1760220 w 1760220"/>
              <a:gd name="connsiteY2" fmla="*/ 0 h 384810"/>
              <a:gd name="connsiteX3" fmla="*/ 1518644 w 1760220"/>
              <a:gd name="connsiteY3" fmla="*/ 384810 h 384810"/>
              <a:gd name="connsiteX4" fmla="*/ 0 w 1760220"/>
              <a:gd name="connsiteY4" fmla="*/ 384810 h 38481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60220" h="384810">
                <a:moveTo>
                  <a:pt x="0" y="384810"/>
                </a:moveTo>
                <a:lnTo>
                  <a:pt x="241576" y="0"/>
                </a:lnTo>
                <a:lnTo>
                  <a:pt x="1760220" y="0"/>
                </a:lnTo>
                <a:lnTo>
                  <a:pt x="1518644" y="384810"/>
                </a:lnTo>
                <a:lnTo>
                  <a:pt x="0" y="384810"/>
                </a:lnTo>
                <a:close/>
              </a:path>
            </a:pathLst>
          </a:custGeom>
          <a:solidFill>
            <a:srgbClr val="1764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8" name="Freeform 17"/>
          <xdr:cNvSpPr/>
        </xdr:nvSpPr>
        <xdr:spPr>
          <a:xfrm rot="5400000">
            <a:off x="363272" y="1275765"/>
            <a:ext cx="704110" cy="638172"/>
          </a:xfrm>
          <a:custGeom>
            <a:avLst/>
            <a:gdLst>
              <a:gd name="connsiteX0" fmla="*/ 0 w 1524000"/>
              <a:gd name="connsiteY0" fmla="*/ 0 h 838200"/>
              <a:gd name="connsiteX1" fmla="*/ 1524000 w 1524000"/>
              <a:gd name="connsiteY1" fmla="*/ 0 h 838200"/>
              <a:gd name="connsiteX2" fmla="*/ 1524000 w 1524000"/>
              <a:gd name="connsiteY2" fmla="*/ 838200 h 838200"/>
              <a:gd name="connsiteX3" fmla="*/ 0 w 1524000"/>
              <a:gd name="connsiteY3" fmla="*/ 838200 h 838200"/>
              <a:gd name="connsiteX4" fmla="*/ 0 w 1524000"/>
              <a:gd name="connsiteY4" fmla="*/ 0 h 838200"/>
              <a:gd name="connsiteX0" fmla="*/ 304800 w 1524000"/>
              <a:gd name="connsiteY0" fmla="*/ 0 h 1238250"/>
              <a:gd name="connsiteX1" fmla="*/ 1524000 w 1524000"/>
              <a:gd name="connsiteY1" fmla="*/ 400050 h 1238250"/>
              <a:gd name="connsiteX2" fmla="*/ 1524000 w 1524000"/>
              <a:gd name="connsiteY2" fmla="*/ 1238250 h 1238250"/>
              <a:gd name="connsiteX3" fmla="*/ 0 w 1524000"/>
              <a:gd name="connsiteY3" fmla="*/ 1238250 h 1238250"/>
              <a:gd name="connsiteX4" fmla="*/ 304800 w 1524000"/>
              <a:gd name="connsiteY4" fmla="*/ 0 h 1238250"/>
              <a:gd name="connsiteX0" fmla="*/ 304800 w 1752600"/>
              <a:gd name="connsiteY0" fmla="*/ 0 h 1238250"/>
              <a:gd name="connsiteX1" fmla="*/ 1752600 w 1752600"/>
              <a:gd name="connsiteY1" fmla="*/ 400050 h 1238250"/>
              <a:gd name="connsiteX2" fmla="*/ 1524000 w 1752600"/>
              <a:gd name="connsiteY2" fmla="*/ 1238250 h 1238250"/>
              <a:gd name="connsiteX3" fmla="*/ 0 w 1752600"/>
              <a:gd name="connsiteY3" fmla="*/ 1238250 h 1238250"/>
              <a:gd name="connsiteX4" fmla="*/ 304800 w 1752600"/>
              <a:gd name="connsiteY4" fmla="*/ 0 h 1238250"/>
              <a:gd name="connsiteX0" fmla="*/ 304800 w 1714500"/>
              <a:gd name="connsiteY0" fmla="*/ 0 h 1238250"/>
              <a:gd name="connsiteX1" fmla="*/ 1714500 w 1714500"/>
              <a:gd name="connsiteY1" fmla="*/ 390525 h 1238250"/>
              <a:gd name="connsiteX2" fmla="*/ 1524000 w 1714500"/>
              <a:gd name="connsiteY2" fmla="*/ 1238250 h 1238250"/>
              <a:gd name="connsiteX3" fmla="*/ 0 w 1714500"/>
              <a:gd name="connsiteY3" fmla="*/ 1238250 h 1238250"/>
              <a:gd name="connsiteX4" fmla="*/ 304800 w 1714500"/>
              <a:gd name="connsiteY4" fmla="*/ 0 h 1238250"/>
              <a:gd name="connsiteX0" fmla="*/ 263525 w 1714500"/>
              <a:gd name="connsiteY0" fmla="*/ 0 h 1247775"/>
              <a:gd name="connsiteX1" fmla="*/ 1714500 w 1714500"/>
              <a:gd name="connsiteY1" fmla="*/ 400050 h 1247775"/>
              <a:gd name="connsiteX2" fmla="*/ 1524000 w 1714500"/>
              <a:gd name="connsiteY2" fmla="*/ 1247775 h 1247775"/>
              <a:gd name="connsiteX3" fmla="*/ 0 w 1714500"/>
              <a:gd name="connsiteY3" fmla="*/ 1247775 h 1247775"/>
              <a:gd name="connsiteX4" fmla="*/ 263525 w 1714500"/>
              <a:gd name="connsiteY4" fmla="*/ 0 h 1247775"/>
              <a:gd name="connsiteX0" fmla="*/ 263525 w 1752600"/>
              <a:gd name="connsiteY0" fmla="*/ 0 h 1247775"/>
              <a:gd name="connsiteX1" fmla="*/ 1752600 w 1752600"/>
              <a:gd name="connsiteY1" fmla="*/ 400050 h 1247775"/>
              <a:gd name="connsiteX2" fmla="*/ 1524000 w 1752600"/>
              <a:gd name="connsiteY2" fmla="*/ 1247775 h 1247775"/>
              <a:gd name="connsiteX3" fmla="*/ 0 w 1752600"/>
              <a:gd name="connsiteY3" fmla="*/ 1247775 h 1247775"/>
              <a:gd name="connsiteX4" fmla="*/ 263525 w 1752600"/>
              <a:gd name="connsiteY4" fmla="*/ 0 h 1247775"/>
              <a:gd name="connsiteX0" fmla="*/ 409575 w 1752600"/>
              <a:gd name="connsiteY0" fmla="*/ 0 h 1298575"/>
              <a:gd name="connsiteX1" fmla="*/ 1752600 w 1752600"/>
              <a:gd name="connsiteY1" fmla="*/ 450850 h 1298575"/>
              <a:gd name="connsiteX2" fmla="*/ 1524000 w 1752600"/>
              <a:gd name="connsiteY2" fmla="*/ 1298575 h 1298575"/>
              <a:gd name="connsiteX3" fmla="*/ 0 w 1752600"/>
              <a:gd name="connsiteY3" fmla="*/ 1298575 h 1298575"/>
              <a:gd name="connsiteX4" fmla="*/ 409575 w 1752600"/>
              <a:gd name="connsiteY4" fmla="*/ 0 h 1298575"/>
              <a:gd name="connsiteX0" fmla="*/ 409575 w 1828800"/>
              <a:gd name="connsiteY0" fmla="*/ 0 h 1298575"/>
              <a:gd name="connsiteX1" fmla="*/ 1828800 w 1828800"/>
              <a:gd name="connsiteY1" fmla="*/ 447675 h 1298575"/>
              <a:gd name="connsiteX2" fmla="*/ 1524000 w 1828800"/>
              <a:gd name="connsiteY2" fmla="*/ 1298575 h 1298575"/>
              <a:gd name="connsiteX3" fmla="*/ 0 w 1828800"/>
              <a:gd name="connsiteY3" fmla="*/ 1298575 h 1298575"/>
              <a:gd name="connsiteX4" fmla="*/ 409575 w 1828800"/>
              <a:gd name="connsiteY4" fmla="*/ 0 h 1298575"/>
              <a:gd name="connsiteX0" fmla="*/ 409575 w 1857375"/>
              <a:gd name="connsiteY0" fmla="*/ 0 h 1298575"/>
              <a:gd name="connsiteX1" fmla="*/ 1857375 w 1857375"/>
              <a:gd name="connsiteY1" fmla="*/ 447675 h 1298575"/>
              <a:gd name="connsiteX2" fmla="*/ 1524000 w 1857375"/>
              <a:gd name="connsiteY2" fmla="*/ 1298575 h 1298575"/>
              <a:gd name="connsiteX3" fmla="*/ 0 w 1857375"/>
              <a:gd name="connsiteY3" fmla="*/ 1298575 h 1298575"/>
              <a:gd name="connsiteX4" fmla="*/ 409575 w 1857375"/>
              <a:gd name="connsiteY4" fmla="*/ 0 h 12985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57375" h="1298575">
                <a:moveTo>
                  <a:pt x="409575" y="0"/>
                </a:moveTo>
                <a:lnTo>
                  <a:pt x="1857375" y="447675"/>
                </a:lnTo>
                <a:lnTo>
                  <a:pt x="1524000" y="1298575"/>
                </a:lnTo>
                <a:lnTo>
                  <a:pt x="0" y="1298575"/>
                </a:lnTo>
                <a:lnTo>
                  <a:pt x="409575" y="0"/>
                </a:lnTo>
                <a:close/>
              </a:path>
            </a:pathLst>
          </a:custGeom>
          <a:solidFill>
            <a:srgbClr val="8EBAE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xdr:from>
      <xdr:col>0</xdr:col>
      <xdr:colOff>333375</xdr:colOff>
      <xdr:row>30</xdr:row>
      <xdr:rowOff>0</xdr:rowOff>
    </xdr:from>
    <xdr:to>
      <xdr:col>1</xdr:col>
      <xdr:colOff>180975</xdr:colOff>
      <xdr:row>32</xdr:row>
      <xdr:rowOff>0</xdr:rowOff>
    </xdr:to>
    <xdr:grpSp>
      <xdr:nvGrpSpPr>
        <xdr:cNvPr id="20" name="Group 19"/>
        <xdr:cNvGrpSpPr/>
      </xdr:nvGrpSpPr>
      <xdr:grpSpPr>
        <a:xfrm>
          <a:off x="333375" y="6115050"/>
          <a:ext cx="457200" cy="381000"/>
          <a:chOff x="396241" y="1152525"/>
          <a:chExt cx="638172" cy="794381"/>
        </a:xfrm>
      </xdr:grpSpPr>
      <xdr:sp macro="" textlink="">
        <xdr:nvSpPr>
          <xdr:cNvPr id="21" name="Freeform 20"/>
          <xdr:cNvSpPr/>
        </xdr:nvSpPr>
        <xdr:spPr>
          <a:xfrm rot="5400000" flipH="1">
            <a:off x="255959" y="1293760"/>
            <a:ext cx="667279" cy="384810"/>
          </a:xfrm>
          <a:custGeom>
            <a:avLst/>
            <a:gdLst>
              <a:gd name="connsiteX0" fmla="*/ 0 w 1760220"/>
              <a:gd name="connsiteY0" fmla="*/ 384810 h 384810"/>
              <a:gd name="connsiteX1" fmla="*/ 241576 w 1760220"/>
              <a:gd name="connsiteY1" fmla="*/ 0 h 384810"/>
              <a:gd name="connsiteX2" fmla="*/ 1760220 w 1760220"/>
              <a:gd name="connsiteY2" fmla="*/ 0 h 384810"/>
              <a:gd name="connsiteX3" fmla="*/ 1518644 w 1760220"/>
              <a:gd name="connsiteY3" fmla="*/ 384810 h 384810"/>
              <a:gd name="connsiteX4" fmla="*/ 0 w 1760220"/>
              <a:gd name="connsiteY4" fmla="*/ 384810 h 38481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60220" h="384810">
                <a:moveTo>
                  <a:pt x="0" y="384810"/>
                </a:moveTo>
                <a:lnTo>
                  <a:pt x="241576" y="0"/>
                </a:lnTo>
                <a:lnTo>
                  <a:pt x="1760220" y="0"/>
                </a:lnTo>
                <a:lnTo>
                  <a:pt x="1518644" y="384810"/>
                </a:lnTo>
                <a:lnTo>
                  <a:pt x="0" y="384810"/>
                </a:lnTo>
                <a:close/>
              </a:path>
            </a:pathLst>
          </a:custGeom>
          <a:solidFill>
            <a:srgbClr val="1764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22" name="Freeform 21"/>
          <xdr:cNvSpPr/>
        </xdr:nvSpPr>
        <xdr:spPr>
          <a:xfrm rot="5400000">
            <a:off x="363272" y="1275765"/>
            <a:ext cx="704110" cy="638172"/>
          </a:xfrm>
          <a:custGeom>
            <a:avLst/>
            <a:gdLst>
              <a:gd name="connsiteX0" fmla="*/ 0 w 1524000"/>
              <a:gd name="connsiteY0" fmla="*/ 0 h 838200"/>
              <a:gd name="connsiteX1" fmla="*/ 1524000 w 1524000"/>
              <a:gd name="connsiteY1" fmla="*/ 0 h 838200"/>
              <a:gd name="connsiteX2" fmla="*/ 1524000 w 1524000"/>
              <a:gd name="connsiteY2" fmla="*/ 838200 h 838200"/>
              <a:gd name="connsiteX3" fmla="*/ 0 w 1524000"/>
              <a:gd name="connsiteY3" fmla="*/ 838200 h 838200"/>
              <a:gd name="connsiteX4" fmla="*/ 0 w 1524000"/>
              <a:gd name="connsiteY4" fmla="*/ 0 h 838200"/>
              <a:gd name="connsiteX0" fmla="*/ 304800 w 1524000"/>
              <a:gd name="connsiteY0" fmla="*/ 0 h 1238250"/>
              <a:gd name="connsiteX1" fmla="*/ 1524000 w 1524000"/>
              <a:gd name="connsiteY1" fmla="*/ 400050 h 1238250"/>
              <a:gd name="connsiteX2" fmla="*/ 1524000 w 1524000"/>
              <a:gd name="connsiteY2" fmla="*/ 1238250 h 1238250"/>
              <a:gd name="connsiteX3" fmla="*/ 0 w 1524000"/>
              <a:gd name="connsiteY3" fmla="*/ 1238250 h 1238250"/>
              <a:gd name="connsiteX4" fmla="*/ 304800 w 1524000"/>
              <a:gd name="connsiteY4" fmla="*/ 0 h 1238250"/>
              <a:gd name="connsiteX0" fmla="*/ 304800 w 1752600"/>
              <a:gd name="connsiteY0" fmla="*/ 0 h 1238250"/>
              <a:gd name="connsiteX1" fmla="*/ 1752600 w 1752600"/>
              <a:gd name="connsiteY1" fmla="*/ 400050 h 1238250"/>
              <a:gd name="connsiteX2" fmla="*/ 1524000 w 1752600"/>
              <a:gd name="connsiteY2" fmla="*/ 1238250 h 1238250"/>
              <a:gd name="connsiteX3" fmla="*/ 0 w 1752600"/>
              <a:gd name="connsiteY3" fmla="*/ 1238250 h 1238250"/>
              <a:gd name="connsiteX4" fmla="*/ 304800 w 1752600"/>
              <a:gd name="connsiteY4" fmla="*/ 0 h 1238250"/>
              <a:gd name="connsiteX0" fmla="*/ 304800 w 1714500"/>
              <a:gd name="connsiteY0" fmla="*/ 0 h 1238250"/>
              <a:gd name="connsiteX1" fmla="*/ 1714500 w 1714500"/>
              <a:gd name="connsiteY1" fmla="*/ 390525 h 1238250"/>
              <a:gd name="connsiteX2" fmla="*/ 1524000 w 1714500"/>
              <a:gd name="connsiteY2" fmla="*/ 1238250 h 1238250"/>
              <a:gd name="connsiteX3" fmla="*/ 0 w 1714500"/>
              <a:gd name="connsiteY3" fmla="*/ 1238250 h 1238250"/>
              <a:gd name="connsiteX4" fmla="*/ 304800 w 1714500"/>
              <a:gd name="connsiteY4" fmla="*/ 0 h 1238250"/>
              <a:gd name="connsiteX0" fmla="*/ 263525 w 1714500"/>
              <a:gd name="connsiteY0" fmla="*/ 0 h 1247775"/>
              <a:gd name="connsiteX1" fmla="*/ 1714500 w 1714500"/>
              <a:gd name="connsiteY1" fmla="*/ 400050 h 1247775"/>
              <a:gd name="connsiteX2" fmla="*/ 1524000 w 1714500"/>
              <a:gd name="connsiteY2" fmla="*/ 1247775 h 1247775"/>
              <a:gd name="connsiteX3" fmla="*/ 0 w 1714500"/>
              <a:gd name="connsiteY3" fmla="*/ 1247775 h 1247775"/>
              <a:gd name="connsiteX4" fmla="*/ 263525 w 1714500"/>
              <a:gd name="connsiteY4" fmla="*/ 0 h 1247775"/>
              <a:gd name="connsiteX0" fmla="*/ 263525 w 1752600"/>
              <a:gd name="connsiteY0" fmla="*/ 0 h 1247775"/>
              <a:gd name="connsiteX1" fmla="*/ 1752600 w 1752600"/>
              <a:gd name="connsiteY1" fmla="*/ 400050 h 1247775"/>
              <a:gd name="connsiteX2" fmla="*/ 1524000 w 1752600"/>
              <a:gd name="connsiteY2" fmla="*/ 1247775 h 1247775"/>
              <a:gd name="connsiteX3" fmla="*/ 0 w 1752600"/>
              <a:gd name="connsiteY3" fmla="*/ 1247775 h 1247775"/>
              <a:gd name="connsiteX4" fmla="*/ 263525 w 1752600"/>
              <a:gd name="connsiteY4" fmla="*/ 0 h 1247775"/>
              <a:gd name="connsiteX0" fmla="*/ 409575 w 1752600"/>
              <a:gd name="connsiteY0" fmla="*/ 0 h 1298575"/>
              <a:gd name="connsiteX1" fmla="*/ 1752600 w 1752600"/>
              <a:gd name="connsiteY1" fmla="*/ 450850 h 1298575"/>
              <a:gd name="connsiteX2" fmla="*/ 1524000 w 1752600"/>
              <a:gd name="connsiteY2" fmla="*/ 1298575 h 1298575"/>
              <a:gd name="connsiteX3" fmla="*/ 0 w 1752600"/>
              <a:gd name="connsiteY3" fmla="*/ 1298575 h 1298575"/>
              <a:gd name="connsiteX4" fmla="*/ 409575 w 1752600"/>
              <a:gd name="connsiteY4" fmla="*/ 0 h 1298575"/>
              <a:gd name="connsiteX0" fmla="*/ 409575 w 1828800"/>
              <a:gd name="connsiteY0" fmla="*/ 0 h 1298575"/>
              <a:gd name="connsiteX1" fmla="*/ 1828800 w 1828800"/>
              <a:gd name="connsiteY1" fmla="*/ 447675 h 1298575"/>
              <a:gd name="connsiteX2" fmla="*/ 1524000 w 1828800"/>
              <a:gd name="connsiteY2" fmla="*/ 1298575 h 1298575"/>
              <a:gd name="connsiteX3" fmla="*/ 0 w 1828800"/>
              <a:gd name="connsiteY3" fmla="*/ 1298575 h 1298575"/>
              <a:gd name="connsiteX4" fmla="*/ 409575 w 1828800"/>
              <a:gd name="connsiteY4" fmla="*/ 0 h 1298575"/>
              <a:gd name="connsiteX0" fmla="*/ 409575 w 1857375"/>
              <a:gd name="connsiteY0" fmla="*/ 0 h 1298575"/>
              <a:gd name="connsiteX1" fmla="*/ 1857375 w 1857375"/>
              <a:gd name="connsiteY1" fmla="*/ 447675 h 1298575"/>
              <a:gd name="connsiteX2" fmla="*/ 1524000 w 1857375"/>
              <a:gd name="connsiteY2" fmla="*/ 1298575 h 1298575"/>
              <a:gd name="connsiteX3" fmla="*/ 0 w 1857375"/>
              <a:gd name="connsiteY3" fmla="*/ 1298575 h 1298575"/>
              <a:gd name="connsiteX4" fmla="*/ 409575 w 1857375"/>
              <a:gd name="connsiteY4" fmla="*/ 0 h 12985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57375" h="1298575">
                <a:moveTo>
                  <a:pt x="409575" y="0"/>
                </a:moveTo>
                <a:lnTo>
                  <a:pt x="1857375" y="447675"/>
                </a:lnTo>
                <a:lnTo>
                  <a:pt x="1524000" y="1298575"/>
                </a:lnTo>
                <a:lnTo>
                  <a:pt x="0" y="1298575"/>
                </a:lnTo>
                <a:lnTo>
                  <a:pt x="409575" y="0"/>
                </a:lnTo>
                <a:close/>
              </a:path>
            </a:pathLst>
          </a:custGeom>
          <a:solidFill>
            <a:srgbClr val="8EBAE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xdr:from>
      <xdr:col>0</xdr:col>
      <xdr:colOff>333375</xdr:colOff>
      <xdr:row>36</xdr:row>
      <xdr:rowOff>0</xdr:rowOff>
    </xdr:from>
    <xdr:to>
      <xdr:col>1</xdr:col>
      <xdr:colOff>180975</xdr:colOff>
      <xdr:row>38</xdr:row>
      <xdr:rowOff>0</xdr:rowOff>
    </xdr:to>
    <xdr:grpSp>
      <xdr:nvGrpSpPr>
        <xdr:cNvPr id="24" name="Group 23"/>
        <xdr:cNvGrpSpPr/>
      </xdr:nvGrpSpPr>
      <xdr:grpSpPr>
        <a:xfrm>
          <a:off x="333375" y="7486650"/>
          <a:ext cx="457200" cy="381000"/>
          <a:chOff x="396241" y="1152525"/>
          <a:chExt cx="638172" cy="794381"/>
        </a:xfrm>
      </xdr:grpSpPr>
      <xdr:sp macro="" textlink="">
        <xdr:nvSpPr>
          <xdr:cNvPr id="25" name="Freeform 24"/>
          <xdr:cNvSpPr/>
        </xdr:nvSpPr>
        <xdr:spPr>
          <a:xfrm rot="5400000" flipH="1">
            <a:off x="255959" y="1293760"/>
            <a:ext cx="667279" cy="384810"/>
          </a:xfrm>
          <a:custGeom>
            <a:avLst/>
            <a:gdLst>
              <a:gd name="connsiteX0" fmla="*/ 0 w 1760220"/>
              <a:gd name="connsiteY0" fmla="*/ 384810 h 384810"/>
              <a:gd name="connsiteX1" fmla="*/ 241576 w 1760220"/>
              <a:gd name="connsiteY1" fmla="*/ 0 h 384810"/>
              <a:gd name="connsiteX2" fmla="*/ 1760220 w 1760220"/>
              <a:gd name="connsiteY2" fmla="*/ 0 h 384810"/>
              <a:gd name="connsiteX3" fmla="*/ 1518644 w 1760220"/>
              <a:gd name="connsiteY3" fmla="*/ 384810 h 384810"/>
              <a:gd name="connsiteX4" fmla="*/ 0 w 1760220"/>
              <a:gd name="connsiteY4" fmla="*/ 384810 h 38481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60220" h="384810">
                <a:moveTo>
                  <a:pt x="0" y="384810"/>
                </a:moveTo>
                <a:lnTo>
                  <a:pt x="241576" y="0"/>
                </a:lnTo>
                <a:lnTo>
                  <a:pt x="1760220" y="0"/>
                </a:lnTo>
                <a:lnTo>
                  <a:pt x="1518644" y="384810"/>
                </a:lnTo>
                <a:lnTo>
                  <a:pt x="0" y="384810"/>
                </a:lnTo>
                <a:close/>
              </a:path>
            </a:pathLst>
          </a:custGeom>
          <a:solidFill>
            <a:srgbClr val="1764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26" name="Freeform 25"/>
          <xdr:cNvSpPr/>
        </xdr:nvSpPr>
        <xdr:spPr>
          <a:xfrm rot="5400000">
            <a:off x="363272" y="1275765"/>
            <a:ext cx="704110" cy="638172"/>
          </a:xfrm>
          <a:custGeom>
            <a:avLst/>
            <a:gdLst>
              <a:gd name="connsiteX0" fmla="*/ 0 w 1524000"/>
              <a:gd name="connsiteY0" fmla="*/ 0 h 838200"/>
              <a:gd name="connsiteX1" fmla="*/ 1524000 w 1524000"/>
              <a:gd name="connsiteY1" fmla="*/ 0 h 838200"/>
              <a:gd name="connsiteX2" fmla="*/ 1524000 w 1524000"/>
              <a:gd name="connsiteY2" fmla="*/ 838200 h 838200"/>
              <a:gd name="connsiteX3" fmla="*/ 0 w 1524000"/>
              <a:gd name="connsiteY3" fmla="*/ 838200 h 838200"/>
              <a:gd name="connsiteX4" fmla="*/ 0 w 1524000"/>
              <a:gd name="connsiteY4" fmla="*/ 0 h 838200"/>
              <a:gd name="connsiteX0" fmla="*/ 304800 w 1524000"/>
              <a:gd name="connsiteY0" fmla="*/ 0 h 1238250"/>
              <a:gd name="connsiteX1" fmla="*/ 1524000 w 1524000"/>
              <a:gd name="connsiteY1" fmla="*/ 400050 h 1238250"/>
              <a:gd name="connsiteX2" fmla="*/ 1524000 w 1524000"/>
              <a:gd name="connsiteY2" fmla="*/ 1238250 h 1238250"/>
              <a:gd name="connsiteX3" fmla="*/ 0 w 1524000"/>
              <a:gd name="connsiteY3" fmla="*/ 1238250 h 1238250"/>
              <a:gd name="connsiteX4" fmla="*/ 304800 w 1524000"/>
              <a:gd name="connsiteY4" fmla="*/ 0 h 1238250"/>
              <a:gd name="connsiteX0" fmla="*/ 304800 w 1752600"/>
              <a:gd name="connsiteY0" fmla="*/ 0 h 1238250"/>
              <a:gd name="connsiteX1" fmla="*/ 1752600 w 1752600"/>
              <a:gd name="connsiteY1" fmla="*/ 400050 h 1238250"/>
              <a:gd name="connsiteX2" fmla="*/ 1524000 w 1752600"/>
              <a:gd name="connsiteY2" fmla="*/ 1238250 h 1238250"/>
              <a:gd name="connsiteX3" fmla="*/ 0 w 1752600"/>
              <a:gd name="connsiteY3" fmla="*/ 1238250 h 1238250"/>
              <a:gd name="connsiteX4" fmla="*/ 304800 w 1752600"/>
              <a:gd name="connsiteY4" fmla="*/ 0 h 1238250"/>
              <a:gd name="connsiteX0" fmla="*/ 304800 w 1714500"/>
              <a:gd name="connsiteY0" fmla="*/ 0 h 1238250"/>
              <a:gd name="connsiteX1" fmla="*/ 1714500 w 1714500"/>
              <a:gd name="connsiteY1" fmla="*/ 390525 h 1238250"/>
              <a:gd name="connsiteX2" fmla="*/ 1524000 w 1714500"/>
              <a:gd name="connsiteY2" fmla="*/ 1238250 h 1238250"/>
              <a:gd name="connsiteX3" fmla="*/ 0 w 1714500"/>
              <a:gd name="connsiteY3" fmla="*/ 1238250 h 1238250"/>
              <a:gd name="connsiteX4" fmla="*/ 304800 w 1714500"/>
              <a:gd name="connsiteY4" fmla="*/ 0 h 1238250"/>
              <a:gd name="connsiteX0" fmla="*/ 263525 w 1714500"/>
              <a:gd name="connsiteY0" fmla="*/ 0 h 1247775"/>
              <a:gd name="connsiteX1" fmla="*/ 1714500 w 1714500"/>
              <a:gd name="connsiteY1" fmla="*/ 400050 h 1247775"/>
              <a:gd name="connsiteX2" fmla="*/ 1524000 w 1714500"/>
              <a:gd name="connsiteY2" fmla="*/ 1247775 h 1247775"/>
              <a:gd name="connsiteX3" fmla="*/ 0 w 1714500"/>
              <a:gd name="connsiteY3" fmla="*/ 1247775 h 1247775"/>
              <a:gd name="connsiteX4" fmla="*/ 263525 w 1714500"/>
              <a:gd name="connsiteY4" fmla="*/ 0 h 1247775"/>
              <a:gd name="connsiteX0" fmla="*/ 263525 w 1752600"/>
              <a:gd name="connsiteY0" fmla="*/ 0 h 1247775"/>
              <a:gd name="connsiteX1" fmla="*/ 1752600 w 1752600"/>
              <a:gd name="connsiteY1" fmla="*/ 400050 h 1247775"/>
              <a:gd name="connsiteX2" fmla="*/ 1524000 w 1752600"/>
              <a:gd name="connsiteY2" fmla="*/ 1247775 h 1247775"/>
              <a:gd name="connsiteX3" fmla="*/ 0 w 1752600"/>
              <a:gd name="connsiteY3" fmla="*/ 1247775 h 1247775"/>
              <a:gd name="connsiteX4" fmla="*/ 263525 w 1752600"/>
              <a:gd name="connsiteY4" fmla="*/ 0 h 1247775"/>
              <a:gd name="connsiteX0" fmla="*/ 409575 w 1752600"/>
              <a:gd name="connsiteY0" fmla="*/ 0 h 1298575"/>
              <a:gd name="connsiteX1" fmla="*/ 1752600 w 1752600"/>
              <a:gd name="connsiteY1" fmla="*/ 450850 h 1298575"/>
              <a:gd name="connsiteX2" fmla="*/ 1524000 w 1752600"/>
              <a:gd name="connsiteY2" fmla="*/ 1298575 h 1298575"/>
              <a:gd name="connsiteX3" fmla="*/ 0 w 1752600"/>
              <a:gd name="connsiteY3" fmla="*/ 1298575 h 1298575"/>
              <a:gd name="connsiteX4" fmla="*/ 409575 w 1752600"/>
              <a:gd name="connsiteY4" fmla="*/ 0 h 1298575"/>
              <a:gd name="connsiteX0" fmla="*/ 409575 w 1828800"/>
              <a:gd name="connsiteY0" fmla="*/ 0 h 1298575"/>
              <a:gd name="connsiteX1" fmla="*/ 1828800 w 1828800"/>
              <a:gd name="connsiteY1" fmla="*/ 447675 h 1298575"/>
              <a:gd name="connsiteX2" fmla="*/ 1524000 w 1828800"/>
              <a:gd name="connsiteY2" fmla="*/ 1298575 h 1298575"/>
              <a:gd name="connsiteX3" fmla="*/ 0 w 1828800"/>
              <a:gd name="connsiteY3" fmla="*/ 1298575 h 1298575"/>
              <a:gd name="connsiteX4" fmla="*/ 409575 w 1828800"/>
              <a:gd name="connsiteY4" fmla="*/ 0 h 1298575"/>
              <a:gd name="connsiteX0" fmla="*/ 409575 w 1857375"/>
              <a:gd name="connsiteY0" fmla="*/ 0 h 1298575"/>
              <a:gd name="connsiteX1" fmla="*/ 1857375 w 1857375"/>
              <a:gd name="connsiteY1" fmla="*/ 447675 h 1298575"/>
              <a:gd name="connsiteX2" fmla="*/ 1524000 w 1857375"/>
              <a:gd name="connsiteY2" fmla="*/ 1298575 h 1298575"/>
              <a:gd name="connsiteX3" fmla="*/ 0 w 1857375"/>
              <a:gd name="connsiteY3" fmla="*/ 1298575 h 1298575"/>
              <a:gd name="connsiteX4" fmla="*/ 409575 w 1857375"/>
              <a:gd name="connsiteY4" fmla="*/ 0 h 12985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57375" h="1298575">
                <a:moveTo>
                  <a:pt x="409575" y="0"/>
                </a:moveTo>
                <a:lnTo>
                  <a:pt x="1857375" y="447675"/>
                </a:lnTo>
                <a:lnTo>
                  <a:pt x="1524000" y="1298575"/>
                </a:lnTo>
                <a:lnTo>
                  <a:pt x="0" y="1298575"/>
                </a:lnTo>
                <a:lnTo>
                  <a:pt x="409575" y="0"/>
                </a:lnTo>
                <a:close/>
              </a:path>
            </a:pathLst>
          </a:custGeom>
          <a:solidFill>
            <a:srgbClr val="8EBAE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xdr:from>
      <xdr:col>0</xdr:col>
      <xdr:colOff>333375</xdr:colOff>
      <xdr:row>100</xdr:row>
      <xdr:rowOff>0</xdr:rowOff>
    </xdr:from>
    <xdr:to>
      <xdr:col>1</xdr:col>
      <xdr:colOff>180975</xdr:colOff>
      <xdr:row>101</xdr:row>
      <xdr:rowOff>180975</xdr:rowOff>
    </xdr:to>
    <xdr:grpSp>
      <xdr:nvGrpSpPr>
        <xdr:cNvPr id="52" name="Group 51"/>
        <xdr:cNvGrpSpPr/>
      </xdr:nvGrpSpPr>
      <xdr:grpSpPr>
        <a:xfrm>
          <a:off x="333375" y="25707975"/>
          <a:ext cx="457200" cy="371475"/>
          <a:chOff x="396241" y="1152525"/>
          <a:chExt cx="638172" cy="794381"/>
        </a:xfrm>
      </xdr:grpSpPr>
      <xdr:sp macro="" textlink="">
        <xdr:nvSpPr>
          <xdr:cNvPr id="53" name="Freeform 52"/>
          <xdr:cNvSpPr/>
        </xdr:nvSpPr>
        <xdr:spPr>
          <a:xfrm rot="5400000" flipH="1">
            <a:off x="255959" y="1293760"/>
            <a:ext cx="667279" cy="384810"/>
          </a:xfrm>
          <a:custGeom>
            <a:avLst/>
            <a:gdLst>
              <a:gd name="connsiteX0" fmla="*/ 0 w 1760220"/>
              <a:gd name="connsiteY0" fmla="*/ 384810 h 384810"/>
              <a:gd name="connsiteX1" fmla="*/ 241576 w 1760220"/>
              <a:gd name="connsiteY1" fmla="*/ 0 h 384810"/>
              <a:gd name="connsiteX2" fmla="*/ 1760220 w 1760220"/>
              <a:gd name="connsiteY2" fmla="*/ 0 h 384810"/>
              <a:gd name="connsiteX3" fmla="*/ 1518644 w 1760220"/>
              <a:gd name="connsiteY3" fmla="*/ 384810 h 384810"/>
              <a:gd name="connsiteX4" fmla="*/ 0 w 1760220"/>
              <a:gd name="connsiteY4" fmla="*/ 384810 h 38481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60220" h="384810">
                <a:moveTo>
                  <a:pt x="0" y="384810"/>
                </a:moveTo>
                <a:lnTo>
                  <a:pt x="241576" y="0"/>
                </a:lnTo>
                <a:lnTo>
                  <a:pt x="1760220" y="0"/>
                </a:lnTo>
                <a:lnTo>
                  <a:pt x="1518644" y="384810"/>
                </a:lnTo>
                <a:lnTo>
                  <a:pt x="0" y="384810"/>
                </a:lnTo>
                <a:close/>
              </a:path>
            </a:pathLst>
          </a:custGeom>
          <a:solidFill>
            <a:srgbClr val="1764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54" name="Freeform 53"/>
          <xdr:cNvSpPr/>
        </xdr:nvSpPr>
        <xdr:spPr>
          <a:xfrm rot="5400000">
            <a:off x="363272" y="1275765"/>
            <a:ext cx="704110" cy="638172"/>
          </a:xfrm>
          <a:custGeom>
            <a:avLst/>
            <a:gdLst>
              <a:gd name="connsiteX0" fmla="*/ 0 w 1524000"/>
              <a:gd name="connsiteY0" fmla="*/ 0 h 838200"/>
              <a:gd name="connsiteX1" fmla="*/ 1524000 w 1524000"/>
              <a:gd name="connsiteY1" fmla="*/ 0 h 838200"/>
              <a:gd name="connsiteX2" fmla="*/ 1524000 w 1524000"/>
              <a:gd name="connsiteY2" fmla="*/ 838200 h 838200"/>
              <a:gd name="connsiteX3" fmla="*/ 0 w 1524000"/>
              <a:gd name="connsiteY3" fmla="*/ 838200 h 838200"/>
              <a:gd name="connsiteX4" fmla="*/ 0 w 1524000"/>
              <a:gd name="connsiteY4" fmla="*/ 0 h 838200"/>
              <a:gd name="connsiteX0" fmla="*/ 304800 w 1524000"/>
              <a:gd name="connsiteY0" fmla="*/ 0 h 1238250"/>
              <a:gd name="connsiteX1" fmla="*/ 1524000 w 1524000"/>
              <a:gd name="connsiteY1" fmla="*/ 400050 h 1238250"/>
              <a:gd name="connsiteX2" fmla="*/ 1524000 w 1524000"/>
              <a:gd name="connsiteY2" fmla="*/ 1238250 h 1238250"/>
              <a:gd name="connsiteX3" fmla="*/ 0 w 1524000"/>
              <a:gd name="connsiteY3" fmla="*/ 1238250 h 1238250"/>
              <a:gd name="connsiteX4" fmla="*/ 304800 w 1524000"/>
              <a:gd name="connsiteY4" fmla="*/ 0 h 1238250"/>
              <a:gd name="connsiteX0" fmla="*/ 304800 w 1752600"/>
              <a:gd name="connsiteY0" fmla="*/ 0 h 1238250"/>
              <a:gd name="connsiteX1" fmla="*/ 1752600 w 1752600"/>
              <a:gd name="connsiteY1" fmla="*/ 400050 h 1238250"/>
              <a:gd name="connsiteX2" fmla="*/ 1524000 w 1752600"/>
              <a:gd name="connsiteY2" fmla="*/ 1238250 h 1238250"/>
              <a:gd name="connsiteX3" fmla="*/ 0 w 1752600"/>
              <a:gd name="connsiteY3" fmla="*/ 1238250 h 1238250"/>
              <a:gd name="connsiteX4" fmla="*/ 304800 w 1752600"/>
              <a:gd name="connsiteY4" fmla="*/ 0 h 1238250"/>
              <a:gd name="connsiteX0" fmla="*/ 304800 w 1714500"/>
              <a:gd name="connsiteY0" fmla="*/ 0 h 1238250"/>
              <a:gd name="connsiteX1" fmla="*/ 1714500 w 1714500"/>
              <a:gd name="connsiteY1" fmla="*/ 390525 h 1238250"/>
              <a:gd name="connsiteX2" fmla="*/ 1524000 w 1714500"/>
              <a:gd name="connsiteY2" fmla="*/ 1238250 h 1238250"/>
              <a:gd name="connsiteX3" fmla="*/ 0 w 1714500"/>
              <a:gd name="connsiteY3" fmla="*/ 1238250 h 1238250"/>
              <a:gd name="connsiteX4" fmla="*/ 304800 w 1714500"/>
              <a:gd name="connsiteY4" fmla="*/ 0 h 1238250"/>
              <a:gd name="connsiteX0" fmla="*/ 263525 w 1714500"/>
              <a:gd name="connsiteY0" fmla="*/ 0 h 1247775"/>
              <a:gd name="connsiteX1" fmla="*/ 1714500 w 1714500"/>
              <a:gd name="connsiteY1" fmla="*/ 400050 h 1247775"/>
              <a:gd name="connsiteX2" fmla="*/ 1524000 w 1714500"/>
              <a:gd name="connsiteY2" fmla="*/ 1247775 h 1247775"/>
              <a:gd name="connsiteX3" fmla="*/ 0 w 1714500"/>
              <a:gd name="connsiteY3" fmla="*/ 1247775 h 1247775"/>
              <a:gd name="connsiteX4" fmla="*/ 263525 w 1714500"/>
              <a:gd name="connsiteY4" fmla="*/ 0 h 1247775"/>
              <a:gd name="connsiteX0" fmla="*/ 263525 w 1752600"/>
              <a:gd name="connsiteY0" fmla="*/ 0 h 1247775"/>
              <a:gd name="connsiteX1" fmla="*/ 1752600 w 1752600"/>
              <a:gd name="connsiteY1" fmla="*/ 400050 h 1247775"/>
              <a:gd name="connsiteX2" fmla="*/ 1524000 w 1752600"/>
              <a:gd name="connsiteY2" fmla="*/ 1247775 h 1247775"/>
              <a:gd name="connsiteX3" fmla="*/ 0 w 1752600"/>
              <a:gd name="connsiteY3" fmla="*/ 1247775 h 1247775"/>
              <a:gd name="connsiteX4" fmla="*/ 263525 w 1752600"/>
              <a:gd name="connsiteY4" fmla="*/ 0 h 1247775"/>
              <a:gd name="connsiteX0" fmla="*/ 409575 w 1752600"/>
              <a:gd name="connsiteY0" fmla="*/ 0 h 1298575"/>
              <a:gd name="connsiteX1" fmla="*/ 1752600 w 1752600"/>
              <a:gd name="connsiteY1" fmla="*/ 450850 h 1298575"/>
              <a:gd name="connsiteX2" fmla="*/ 1524000 w 1752600"/>
              <a:gd name="connsiteY2" fmla="*/ 1298575 h 1298575"/>
              <a:gd name="connsiteX3" fmla="*/ 0 w 1752600"/>
              <a:gd name="connsiteY3" fmla="*/ 1298575 h 1298575"/>
              <a:gd name="connsiteX4" fmla="*/ 409575 w 1752600"/>
              <a:gd name="connsiteY4" fmla="*/ 0 h 1298575"/>
              <a:gd name="connsiteX0" fmla="*/ 409575 w 1828800"/>
              <a:gd name="connsiteY0" fmla="*/ 0 h 1298575"/>
              <a:gd name="connsiteX1" fmla="*/ 1828800 w 1828800"/>
              <a:gd name="connsiteY1" fmla="*/ 447675 h 1298575"/>
              <a:gd name="connsiteX2" fmla="*/ 1524000 w 1828800"/>
              <a:gd name="connsiteY2" fmla="*/ 1298575 h 1298575"/>
              <a:gd name="connsiteX3" fmla="*/ 0 w 1828800"/>
              <a:gd name="connsiteY3" fmla="*/ 1298575 h 1298575"/>
              <a:gd name="connsiteX4" fmla="*/ 409575 w 1828800"/>
              <a:gd name="connsiteY4" fmla="*/ 0 h 1298575"/>
              <a:gd name="connsiteX0" fmla="*/ 409575 w 1857375"/>
              <a:gd name="connsiteY0" fmla="*/ 0 h 1298575"/>
              <a:gd name="connsiteX1" fmla="*/ 1857375 w 1857375"/>
              <a:gd name="connsiteY1" fmla="*/ 447675 h 1298575"/>
              <a:gd name="connsiteX2" fmla="*/ 1524000 w 1857375"/>
              <a:gd name="connsiteY2" fmla="*/ 1298575 h 1298575"/>
              <a:gd name="connsiteX3" fmla="*/ 0 w 1857375"/>
              <a:gd name="connsiteY3" fmla="*/ 1298575 h 1298575"/>
              <a:gd name="connsiteX4" fmla="*/ 409575 w 1857375"/>
              <a:gd name="connsiteY4" fmla="*/ 0 h 12985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57375" h="1298575">
                <a:moveTo>
                  <a:pt x="409575" y="0"/>
                </a:moveTo>
                <a:lnTo>
                  <a:pt x="1857375" y="447675"/>
                </a:lnTo>
                <a:lnTo>
                  <a:pt x="1524000" y="1298575"/>
                </a:lnTo>
                <a:lnTo>
                  <a:pt x="0" y="1298575"/>
                </a:lnTo>
                <a:lnTo>
                  <a:pt x="409575" y="0"/>
                </a:lnTo>
                <a:close/>
              </a:path>
            </a:pathLst>
          </a:custGeom>
          <a:solidFill>
            <a:srgbClr val="8EBAE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xdr:from>
      <xdr:col>0</xdr:col>
      <xdr:colOff>381000</xdr:colOff>
      <xdr:row>48</xdr:row>
      <xdr:rowOff>12700</xdr:rowOff>
    </xdr:from>
    <xdr:to>
      <xdr:col>0</xdr:col>
      <xdr:colOff>601663</xdr:colOff>
      <xdr:row>49</xdr:row>
      <xdr:rowOff>0</xdr:rowOff>
    </xdr:to>
    <xdr:sp macro="" textlink="">
      <xdr:nvSpPr>
        <xdr:cNvPr id="32" name="Freeform 31"/>
        <xdr:cNvSpPr>
          <a:spLocks noEditPoints="1"/>
        </xdr:cNvSpPr>
      </xdr:nvSpPr>
      <xdr:spPr bwMode="auto">
        <a:xfrm>
          <a:off x="381000" y="12395200"/>
          <a:ext cx="220663" cy="188913"/>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chemeClr val="tx1">
            <a:lumMod val="65000"/>
            <a:lumOff val="35000"/>
          </a:schemeClr>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390525</xdr:colOff>
      <xdr:row>70</xdr:row>
      <xdr:rowOff>28575</xdr:rowOff>
    </xdr:from>
    <xdr:to>
      <xdr:col>1</xdr:col>
      <xdr:colOff>1588</xdr:colOff>
      <xdr:row>70</xdr:row>
      <xdr:rowOff>206375</xdr:rowOff>
    </xdr:to>
    <xdr:sp macro="" textlink="">
      <xdr:nvSpPr>
        <xdr:cNvPr id="34" name="Freeform 33"/>
        <xdr:cNvSpPr>
          <a:spLocks noEditPoints="1"/>
        </xdr:cNvSpPr>
      </xdr:nvSpPr>
      <xdr:spPr bwMode="auto">
        <a:xfrm>
          <a:off x="390525" y="17830800"/>
          <a:ext cx="220663" cy="177800"/>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chemeClr val="tx1">
            <a:lumMod val="65000"/>
            <a:lumOff val="35000"/>
          </a:schemeClr>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390525</xdr:colOff>
      <xdr:row>28</xdr:row>
      <xdr:rowOff>28575</xdr:rowOff>
    </xdr:from>
    <xdr:to>
      <xdr:col>1</xdr:col>
      <xdr:colOff>1588</xdr:colOff>
      <xdr:row>28</xdr:row>
      <xdr:rowOff>206375</xdr:rowOff>
    </xdr:to>
    <xdr:sp macro="" textlink="">
      <xdr:nvSpPr>
        <xdr:cNvPr id="36" name="Freeform 35"/>
        <xdr:cNvSpPr>
          <a:spLocks noEditPoints="1"/>
        </xdr:cNvSpPr>
      </xdr:nvSpPr>
      <xdr:spPr bwMode="auto">
        <a:xfrm>
          <a:off x="390525" y="17640300"/>
          <a:ext cx="220663" cy="177800"/>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chemeClr val="tx1">
            <a:lumMod val="65000"/>
            <a:lumOff val="35000"/>
          </a:schemeClr>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12</xdr:col>
      <xdr:colOff>408560</xdr:colOff>
      <xdr:row>105</xdr:row>
      <xdr:rowOff>24175</xdr:rowOff>
    </xdr:from>
    <xdr:to>
      <xdr:col>12</xdr:col>
      <xdr:colOff>562806</xdr:colOff>
      <xdr:row>105</xdr:row>
      <xdr:rowOff>183441</xdr:rowOff>
    </xdr:to>
    <xdr:sp macro="" textlink="">
      <xdr:nvSpPr>
        <xdr:cNvPr id="38" name="Freeform 37">
          <a:hlinkClick xmlns:r="http://schemas.openxmlformats.org/officeDocument/2006/relationships" r:id="rId4"/>
        </xdr:cNvPr>
        <xdr:cNvSpPr>
          <a:spLocks noEditPoints="1"/>
        </xdr:cNvSpPr>
      </xdr:nvSpPr>
      <xdr:spPr bwMode="auto">
        <a:xfrm>
          <a:off x="8243719" y="27769968"/>
          <a:ext cx="154246" cy="159266"/>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n-US"/>
        </a:p>
      </xdr:txBody>
    </xdr:sp>
    <xdr:clientData/>
  </xdr:twoCellAnchor>
  <xdr:twoCellAnchor>
    <xdr:from>
      <xdr:col>0</xdr:col>
      <xdr:colOff>333375</xdr:colOff>
      <xdr:row>18</xdr:row>
      <xdr:rowOff>0</xdr:rowOff>
    </xdr:from>
    <xdr:to>
      <xdr:col>1</xdr:col>
      <xdr:colOff>180975</xdr:colOff>
      <xdr:row>20</xdr:row>
      <xdr:rowOff>0</xdr:rowOff>
    </xdr:to>
    <xdr:grpSp>
      <xdr:nvGrpSpPr>
        <xdr:cNvPr id="30" name="Group 29"/>
        <xdr:cNvGrpSpPr/>
      </xdr:nvGrpSpPr>
      <xdr:grpSpPr>
        <a:xfrm>
          <a:off x="333375" y="3838575"/>
          <a:ext cx="457200" cy="381000"/>
          <a:chOff x="333375" y="5468938"/>
          <a:chExt cx="458788" cy="381000"/>
        </a:xfrm>
      </xdr:grpSpPr>
      <xdr:grpSp>
        <xdr:nvGrpSpPr>
          <xdr:cNvPr id="8" name="Group 7"/>
          <xdr:cNvGrpSpPr/>
        </xdr:nvGrpSpPr>
        <xdr:grpSpPr>
          <a:xfrm>
            <a:off x="333375" y="5468938"/>
            <a:ext cx="458788" cy="381000"/>
            <a:chOff x="396241" y="1152525"/>
            <a:chExt cx="638172" cy="794381"/>
          </a:xfrm>
        </xdr:grpSpPr>
        <xdr:sp macro="" textlink="">
          <xdr:nvSpPr>
            <xdr:cNvPr id="9" name="Freeform 8"/>
            <xdr:cNvSpPr/>
          </xdr:nvSpPr>
          <xdr:spPr>
            <a:xfrm rot="5400000" flipH="1">
              <a:off x="255959" y="1293760"/>
              <a:ext cx="667279" cy="384810"/>
            </a:xfrm>
            <a:custGeom>
              <a:avLst/>
              <a:gdLst>
                <a:gd name="connsiteX0" fmla="*/ 0 w 1760220"/>
                <a:gd name="connsiteY0" fmla="*/ 384810 h 384810"/>
                <a:gd name="connsiteX1" fmla="*/ 241576 w 1760220"/>
                <a:gd name="connsiteY1" fmla="*/ 0 h 384810"/>
                <a:gd name="connsiteX2" fmla="*/ 1760220 w 1760220"/>
                <a:gd name="connsiteY2" fmla="*/ 0 h 384810"/>
                <a:gd name="connsiteX3" fmla="*/ 1518644 w 1760220"/>
                <a:gd name="connsiteY3" fmla="*/ 384810 h 384810"/>
                <a:gd name="connsiteX4" fmla="*/ 0 w 1760220"/>
                <a:gd name="connsiteY4" fmla="*/ 384810 h 38481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60220" h="384810">
                  <a:moveTo>
                    <a:pt x="0" y="384810"/>
                  </a:moveTo>
                  <a:lnTo>
                    <a:pt x="241576" y="0"/>
                  </a:lnTo>
                  <a:lnTo>
                    <a:pt x="1760220" y="0"/>
                  </a:lnTo>
                  <a:lnTo>
                    <a:pt x="1518644" y="384810"/>
                  </a:lnTo>
                  <a:lnTo>
                    <a:pt x="0" y="384810"/>
                  </a:lnTo>
                  <a:close/>
                </a:path>
              </a:pathLst>
            </a:custGeom>
            <a:solidFill>
              <a:srgbClr val="1764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0" name="Freeform 9"/>
            <xdr:cNvSpPr/>
          </xdr:nvSpPr>
          <xdr:spPr>
            <a:xfrm rot="5400000">
              <a:off x="363272" y="1275765"/>
              <a:ext cx="704110" cy="638172"/>
            </a:xfrm>
            <a:custGeom>
              <a:avLst/>
              <a:gdLst>
                <a:gd name="connsiteX0" fmla="*/ 0 w 1524000"/>
                <a:gd name="connsiteY0" fmla="*/ 0 h 838200"/>
                <a:gd name="connsiteX1" fmla="*/ 1524000 w 1524000"/>
                <a:gd name="connsiteY1" fmla="*/ 0 h 838200"/>
                <a:gd name="connsiteX2" fmla="*/ 1524000 w 1524000"/>
                <a:gd name="connsiteY2" fmla="*/ 838200 h 838200"/>
                <a:gd name="connsiteX3" fmla="*/ 0 w 1524000"/>
                <a:gd name="connsiteY3" fmla="*/ 838200 h 838200"/>
                <a:gd name="connsiteX4" fmla="*/ 0 w 1524000"/>
                <a:gd name="connsiteY4" fmla="*/ 0 h 838200"/>
                <a:gd name="connsiteX0" fmla="*/ 304800 w 1524000"/>
                <a:gd name="connsiteY0" fmla="*/ 0 h 1238250"/>
                <a:gd name="connsiteX1" fmla="*/ 1524000 w 1524000"/>
                <a:gd name="connsiteY1" fmla="*/ 400050 h 1238250"/>
                <a:gd name="connsiteX2" fmla="*/ 1524000 w 1524000"/>
                <a:gd name="connsiteY2" fmla="*/ 1238250 h 1238250"/>
                <a:gd name="connsiteX3" fmla="*/ 0 w 1524000"/>
                <a:gd name="connsiteY3" fmla="*/ 1238250 h 1238250"/>
                <a:gd name="connsiteX4" fmla="*/ 304800 w 1524000"/>
                <a:gd name="connsiteY4" fmla="*/ 0 h 1238250"/>
                <a:gd name="connsiteX0" fmla="*/ 304800 w 1752600"/>
                <a:gd name="connsiteY0" fmla="*/ 0 h 1238250"/>
                <a:gd name="connsiteX1" fmla="*/ 1752600 w 1752600"/>
                <a:gd name="connsiteY1" fmla="*/ 400050 h 1238250"/>
                <a:gd name="connsiteX2" fmla="*/ 1524000 w 1752600"/>
                <a:gd name="connsiteY2" fmla="*/ 1238250 h 1238250"/>
                <a:gd name="connsiteX3" fmla="*/ 0 w 1752600"/>
                <a:gd name="connsiteY3" fmla="*/ 1238250 h 1238250"/>
                <a:gd name="connsiteX4" fmla="*/ 304800 w 1752600"/>
                <a:gd name="connsiteY4" fmla="*/ 0 h 1238250"/>
                <a:gd name="connsiteX0" fmla="*/ 304800 w 1714500"/>
                <a:gd name="connsiteY0" fmla="*/ 0 h 1238250"/>
                <a:gd name="connsiteX1" fmla="*/ 1714500 w 1714500"/>
                <a:gd name="connsiteY1" fmla="*/ 390525 h 1238250"/>
                <a:gd name="connsiteX2" fmla="*/ 1524000 w 1714500"/>
                <a:gd name="connsiteY2" fmla="*/ 1238250 h 1238250"/>
                <a:gd name="connsiteX3" fmla="*/ 0 w 1714500"/>
                <a:gd name="connsiteY3" fmla="*/ 1238250 h 1238250"/>
                <a:gd name="connsiteX4" fmla="*/ 304800 w 1714500"/>
                <a:gd name="connsiteY4" fmla="*/ 0 h 1238250"/>
                <a:gd name="connsiteX0" fmla="*/ 263525 w 1714500"/>
                <a:gd name="connsiteY0" fmla="*/ 0 h 1247775"/>
                <a:gd name="connsiteX1" fmla="*/ 1714500 w 1714500"/>
                <a:gd name="connsiteY1" fmla="*/ 400050 h 1247775"/>
                <a:gd name="connsiteX2" fmla="*/ 1524000 w 1714500"/>
                <a:gd name="connsiteY2" fmla="*/ 1247775 h 1247775"/>
                <a:gd name="connsiteX3" fmla="*/ 0 w 1714500"/>
                <a:gd name="connsiteY3" fmla="*/ 1247775 h 1247775"/>
                <a:gd name="connsiteX4" fmla="*/ 263525 w 1714500"/>
                <a:gd name="connsiteY4" fmla="*/ 0 h 1247775"/>
                <a:gd name="connsiteX0" fmla="*/ 263525 w 1752600"/>
                <a:gd name="connsiteY0" fmla="*/ 0 h 1247775"/>
                <a:gd name="connsiteX1" fmla="*/ 1752600 w 1752600"/>
                <a:gd name="connsiteY1" fmla="*/ 400050 h 1247775"/>
                <a:gd name="connsiteX2" fmla="*/ 1524000 w 1752600"/>
                <a:gd name="connsiteY2" fmla="*/ 1247775 h 1247775"/>
                <a:gd name="connsiteX3" fmla="*/ 0 w 1752600"/>
                <a:gd name="connsiteY3" fmla="*/ 1247775 h 1247775"/>
                <a:gd name="connsiteX4" fmla="*/ 263525 w 1752600"/>
                <a:gd name="connsiteY4" fmla="*/ 0 h 1247775"/>
                <a:gd name="connsiteX0" fmla="*/ 409575 w 1752600"/>
                <a:gd name="connsiteY0" fmla="*/ 0 h 1298575"/>
                <a:gd name="connsiteX1" fmla="*/ 1752600 w 1752600"/>
                <a:gd name="connsiteY1" fmla="*/ 450850 h 1298575"/>
                <a:gd name="connsiteX2" fmla="*/ 1524000 w 1752600"/>
                <a:gd name="connsiteY2" fmla="*/ 1298575 h 1298575"/>
                <a:gd name="connsiteX3" fmla="*/ 0 w 1752600"/>
                <a:gd name="connsiteY3" fmla="*/ 1298575 h 1298575"/>
                <a:gd name="connsiteX4" fmla="*/ 409575 w 1752600"/>
                <a:gd name="connsiteY4" fmla="*/ 0 h 1298575"/>
                <a:gd name="connsiteX0" fmla="*/ 409575 w 1828800"/>
                <a:gd name="connsiteY0" fmla="*/ 0 h 1298575"/>
                <a:gd name="connsiteX1" fmla="*/ 1828800 w 1828800"/>
                <a:gd name="connsiteY1" fmla="*/ 447675 h 1298575"/>
                <a:gd name="connsiteX2" fmla="*/ 1524000 w 1828800"/>
                <a:gd name="connsiteY2" fmla="*/ 1298575 h 1298575"/>
                <a:gd name="connsiteX3" fmla="*/ 0 w 1828800"/>
                <a:gd name="connsiteY3" fmla="*/ 1298575 h 1298575"/>
                <a:gd name="connsiteX4" fmla="*/ 409575 w 1828800"/>
                <a:gd name="connsiteY4" fmla="*/ 0 h 1298575"/>
                <a:gd name="connsiteX0" fmla="*/ 409575 w 1857375"/>
                <a:gd name="connsiteY0" fmla="*/ 0 h 1298575"/>
                <a:gd name="connsiteX1" fmla="*/ 1857375 w 1857375"/>
                <a:gd name="connsiteY1" fmla="*/ 447675 h 1298575"/>
                <a:gd name="connsiteX2" fmla="*/ 1524000 w 1857375"/>
                <a:gd name="connsiteY2" fmla="*/ 1298575 h 1298575"/>
                <a:gd name="connsiteX3" fmla="*/ 0 w 1857375"/>
                <a:gd name="connsiteY3" fmla="*/ 1298575 h 1298575"/>
                <a:gd name="connsiteX4" fmla="*/ 409575 w 1857375"/>
                <a:gd name="connsiteY4" fmla="*/ 0 h 12985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57375" h="1298575">
                  <a:moveTo>
                    <a:pt x="409575" y="0"/>
                  </a:moveTo>
                  <a:lnTo>
                    <a:pt x="1857375" y="447675"/>
                  </a:lnTo>
                  <a:lnTo>
                    <a:pt x="1524000" y="1298575"/>
                  </a:lnTo>
                  <a:lnTo>
                    <a:pt x="0" y="1298575"/>
                  </a:lnTo>
                  <a:lnTo>
                    <a:pt x="409575" y="0"/>
                  </a:lnTo>
                  <a:close/>
                </a:path>
              </a:pathLst>
            </a:custGeom>
            <a:solidFill>
              <a:srgbClr val="8EBAE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sp macro="" textlink="">
        <xdr:nvSpPr>
          <xdr:cNvPr id="42" name="Text Placeholder 3"/>
          <xdr:cNvSpPr txBox="1">
            <a:spLocks/>
          </xdr:cNvSpPr>
        </xdr:nvSpPr>
        <xdr:spPr>
          <a:xfrm>
            <a:off x="428625" y="5516563"/>
            <a:ext cx="253803" cy="313099"/>
          </a:xfrm>
          <a:prstGeom prst="rect">
            <a:avLst/>
          </a:prstGeom>
        </xdr:spPr>
        <xdr:txBody>
          <a:bodyPr wrap="square" lIns="0" tIns="0" rIns="0" bIns="0" anchor="ctr"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914377">
              <a:spcBef>
                <a:spcPct val="20000"/>
              </a:spcBef>
              <a:defRPr/>
            </a:pPr>
            <a:r>
              <a:rPr lang="lt-LT" sz="2000" b="1" cap="none" spc="0">
                <a:ln w="10160">
                  <a:noFill/>
                  <a:prstDash val="solid"/>
                </a:ln>
                <a:solidFill>
                  <a:schemeClr val="bg1"/>
                </a:solidFill>
                <a:effectLst>
                  <a:outerShdw blurRad="38100" dist="22860" dir="5400000" algn="tl" rotWithShape="0">
                    <a:srgbClr val="000000">
                      <a:alpha val="30000"/>
                    </a:srgbClr>
                  </a:outerShdw>
                </a:effectLst>
                <a:cs typeface="+mj-cs"/>
              </a:rPr>
              <a:t>2</a:t>
            </a:r>
            <a:endParaRPr lang="en-US" sz="2000" b="1" cap="none" spc="0">
              <a:ln w="10160">
                <a:noFill/>
                <a:prstDash val="solid"/>
              </a:ln>
              <a:solidFill>
                <a:schemeClr val="bg1"/>
              </a:solidFill>
              <a:effectLst>
                <a:outerShdw blurRad="38100" dist="22860" dir="5400000" algn="tl" rotWithShape="0">
                  <a:srgbClr val="000000">
                    <a:alpha val="30000"/>
                  </a:srgbClr>
                </a:outerShdw>
              </a:effectLst>
              <a:cs typeface="+mj-cs"/>
            </a:endParaRPr>
          </a:p>
        </xdr:txBody>
      </xdr:sp>
    </xdr:grpSp>
    <xdr:clientData/>
  </xdr:twoCellAnchor>
  <xdr:twoCellAnchor>
    <xdr:from>
      <xdr:col>0</xdr:col>
      <xdr:colOff>460375</xdr:colOff>
      <xdr:row>30</xdr:row>
      <xdr:rowOff>55563</xdr:rowOff>
    </xdr:from>
    <xdr:to>
      <xdr:col>1</xdr:col>
      <xdr:colOff>102990</xdr:colOff>
      <xdr:row>31</xdr:row>
      <xdr:rowOff>178162</xdr:rowOff>
    </xdr:to>
    <xdr:sp macro="" textlink="">
      <xdr:nvSpPr>
        <xdr:cNvPr id="43" name="Text Placeholder 3"/>
        <xdr:cNvSpPr txBox="1">
          <a:spLocks/>
        </xdr:cNvSpPr>
      </xdr:nvSpPr>
      <xdr:spPr>
        <a:xfrm>
          <a:off x="460375" y="7802563"/>
          <a:ext cx="253803" cy="313099"/>
        </a:xfrm>
        <a:prstGeom prst="rect">
          <a:avLst/>
        </a:prstGeom>
      </xdr:spPr>
      <xdr:txBody>
        <a:bodyPr wrap="square" lIns="0" tIns="0" rIns="0" bIns="0" anchor="ctr"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914377">
            <a:spcBef>
              <a:spcPct val="20000"/>
            </a:spcBef>
            <a:defRPr/>
          </a:pPr>
          <a:r>
            <a:rPr lang="lt-LT" sz="2000" b="1" cap="none" spc="0">
              <a:ln w="10160">
                <a:noFill/>
                <a:prstDash val="solid"/>
              </a:ln>
              <a:solidFill>
                <a:schemeClr val="bg1"/>
              </a:solidFill>
              <a:effectLst>
                <a:outerShdw blurRad="38100" dist="22860" dir="5400000" algn="tl" rotWithShape="0">
                  <a:srgbClr val="000000">
                    <a:alpha val="30000"/>
                  </a:srgbClr>
                </a:outerShdw>
              </a:effectLst>
              <a:cs typeface="+mj-cs"/>
            </a:rPr>
            <a:t>3</a:t>
          </a:r>
          <a:endParaRPr lang="en-US" sz="2000" b="1" cap="none" spc="0">
            <a:ln w="10160">
              <a:noFill/>
              <a:prstDash val="solid"/>
            </a:ln>
            <a:solidFill>
              <a:schemeClr val="bg1"/>
            </a:solidFill>
            <a:effectLst>
              <a:outerShdw blurRad="38100" dist="22860" dir="5400000" algn="tl" rotWithShape="0">
                <a:srgbClr val="000000">
                  <a:alpha val="30000"/>
                </a:srgbClr>
              </a:outerShdw>
            </a:effectLst>
            <a:cs typeface="+mj-cs"/>
          </a:endParaRPr>
        </a:p>
      </xdr:txBody>
    </xdr:sp>
    <xdr:clientData/>
  </xdr:twoCellAnchor>
  <xdr:twoCellAnchor>
    <xdr:from>
      <xdr:col>0</xdr:col>
      <xdr:colOff>460374</xdr:colOff>
      <xdr:row>36</xdr:row>
      <xdr:rowOff>63500</xdr:rowOff>
    </xdr:from>
    <xdr:to>
      <xdr:col>1</xdr:col>
      <xdr:colOff>104171</xdr:colOff>
      <xdr:row>37</xdr:row>
      <xdr:rowOff>186099</xdr:rowOff>
    </xdr:to>
    <xdr:sp macro="" textlink="">
      <xdr:nvSpPr>
        <xdr:cNvPr id="51" name="Text Placeholder 3"/>
        <xdr:cNvSpPr txBox="1">
          <a:spLocks/>
        </xdr:cNvSpPr>
      </xdr:nvSpPr>
      <xdr:spPr>
        <a:xfrm>
          <a:off x="460374" y="9366250"/>
          <a:ext cx="252339" cy="313099"/>
        </a:xfrm>
        <a:prstGeom prst="rect">
          <a:avLst/>
        </a:prstGeom>
      </xdr:spPr>
      <xdr:txBody>
        <a:bodyPr wrap="square" lIns="0" tIns="0" rIns="0" bIns="0" anchor="ctr"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914377">
            <a:spcBef>
              <a:spcPct val="20000"/>
            </a:spcBef>
            <a:defRPr/>
          </a:pPr>
          <a:r>
            <a:rPr lang="lt-LT" sz="2000" b="1" cap="none" spc="0">
              <a:ln w="10160">
                <a:noFill/>
                <a:prstDash val="solid"/>
              </a:ln>
              <a:solidFill>
                <a:schemeClr val="bg1"/>
              </a:solidFill>
              <a:effectLst>
                <a:outerShdw blurRad="38100" dist="22860" dir="5400000" algn="tl" rotWithShape="0">
                  <a:srgbClr val="000000">
                    <a:alpha val="30000"/>
                  </a:srgbClr>
                </a:outerShdw>
              </a:effectLst>
              <a:cs typeface="+mj-cs"/>
            </a:rPr>
            <a:t>4</a:t>
          </a:r>
          <a:endParaRPr lang="en-US" sz="2000" b="1" cap="none" spc="0">
            <a:ln w="10160">
              <a:noFill/>
              <a:prstDash val="solid"/>
            </a:ln>
            <a:solidFill>
              <a:schemeClr val="bg1"/>
            </a:solidFill>
            <a:effectLst>
              <a:outerShdw blurRad="38100" dist="22860" dir="5400000" algn="tl" rotWithShape="0">
                <a:srgbClr val="000000">
                  <a:alpha val="30000"/>
                </a:srgbClr>
              </a:outerShdw>
            </a:effectLst>
            <a:cs typeface="+mj-cs"/>
          </a:endParaRPr>
        </a:p>
      </xdr:txBody>
    </xdr:sp>
    <xdr:clientData/>
  </xdr:twoCellAnchor>
  <xdr:twoCellAnchor>
    <xdr:from>
      <xdr:col>0</xdr:col>
      <xdr:colOff>428625</xdr:colOff>
      <xdr:row>50</xdr:row>
      <xdr:rowOff>42334</xdr:rowOff>
    </xdr:from>
    <xdr:to>
      <xdr:col>1</xdr:col>
      <xdr:colOff>72422</xdr:colOff>
      <xdr:row>51</xdr:row>
      <xdr:rowOff>164933</xdr:rowOff>
    </xdr:to>
    <xdr:sp macro="" textlink="">
      <xdr:nvSpPr>
        <xdr:cNvPr id="56" name="Text Placeholder 3"/>
        <xdr:cNvSpPr txBox="1">
          <a:spLocks/>
        </xdr:cNvSpPr>
      </xdr:nvSpPr>
      <xdr:spPr>
        <a:xfrm>
          <a:off x="428625" y="12012084"/>
          <a:ext cx="252339" cy="313099"/>
        </a:xfrm>
        <a:prstGeom prst="rect">
          <a:avLst/>
        </a:prstGeom>
      </xdr:spPr>
      <xdr:txBody>
        <a:bodyPr wrap="square" lIns="0" tIns="0" rIns="0" bIns="0" anchor="ctr"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914377">
            <a:spcBef>
              <a:spcPct val="20000"/>
            </a:spcBef>
            <a:defRPr/>
          </a:pPr>
          <a:r>
            <a:rPr lang="lt-LT" sz="2000" b="1" cap="none" spc="0">
              <a:ln w="10160">
                <a:noFill/>
                <a:prstDash val="solid"/>
              </a:ln>
              <a:solidFill>
                <a:schemeClr val="bg1"/>
              </a:solidFill>
              <a:effectLst>
                <a:outerShdw blurRad="38100" dist="22860" dir="5400000" algn="tl" rotWithShape="0">
                  <a:srgbClr val="000000">
                    <a:alpha val="30000"/>
                  </a:srgbClr>
                </a:outerShdw>
              </a:effectLst>
              <a:cs typeface="+mj-cs"/>
            </a:rPr>
            <a:t>5</a:t>
          </a:r>
          <a:endParaRPr lang="en-US" sz="2000" b="1" cap="none" spc="0">
            <a:ln w="10160">
              <a:noFill/>
              <a:prstDash val="solid"/>
            </a:ln>
            <a:solidFill>
              <a:schemeClr val="bg1"/>
            </a:solidFill>
            <a:effectLst>
              <a:outerShdw blurRad="38100" dist="22860" dir="5400000" algn="tl" rotWithShape="0">
                <a:srgbClr val="000000">
                  <a:alpha val="30000"/>
                </a:srgbClr>
              </a:outerShdw>
            </a:effectLst>
            <a:cs typeface="+mj-cs"/>
          </a:endParaRPr>
        </a:p>
      </xdr:txBody>
    </xdr:sp>
    <xdr:clientData/>
  </xdr:twoCellAnchor>
  <xdr:twoCellAnchor>
    <xdr:from>
      <xdr:col>0</xdr:col>
      <xdr:colOff>428625</xdr:colOff>
      <xdr:row>72</xdr:row>
      <xdr:rowOff>37041</xdr:rowOff>
    </xdr:from>
    <xdr:to>
      <xdr:col>1</xdr:col>
      <xdr:colOff>72422</xdr:colOff>
      <xdr:row>73</xdr:row>
      <xdr:rowOff>159640</xdr:rowOff>
    </xdr:to>
    <xdr:sp macro="" textlink="">
      <xdr:nvSpPr>
        <xdr:cNvPr id="57" name="Text Placeholder 3"/>
        <xdr:cNvSpPr txBox="1">
          <a:spLocks/>
        </xdr:cNvSpPr>
      </xdr:nvSpPr>
      <xdr:spPr>
        <a:xfrm>
          <a:off x="428625" y="17859374"/>
          <a:ext cx="252339" cy="313099"/>
        </a:xfrm>
        <a:prstGeom prst="rect">
          <a:avLst/>
        </a:prstGeom>
      </xdr:spPr>
      <xdr:txBody>
        <a:bodyPr wrap="square" lIns="0" tIns="0" rIns="0" bIns="0" anchor="ctr"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914377">
            <a:spcBef>
              <a:spcPct val="20000"/>
            </a:spcBef>
            <a:defRPr/>
          </a:pPr>
          <a:r>
            <a:rPr lang="lt-LT" sz="2000" b="1" cap="none" spc="0">
              <a:ln w="10160">
                <a:noFill/>
                <a:prstDash val="solid"/>
              </a:ln>
              <a:solidFill>
                <a:schemeClr val="bg1"/>
              </a:solidFill>
              <a:effectLst>
                <a:outerShdw blurRad="38100" dist="22860" dir="5400000" algn="tl" rotWithShape="0">
                  <a:srgbClr val="000000">
                    <a:alpha val="30000"/>
                  </a:srgbClr>
                </a:outerShdw>
              </a:effectLst>
              <a:cs typeface="+mj-cs"/>
            </a:rPr>
            <a:t>6</a:t>
          </a:r>
          <a:endParaRPr lang="en-US" sz="2000" b="1" cap="none" spc="0">
            <a:ln w="10160">
              <a:noFill/>
              <a:prstDash val="solid"/>
            </a:ln>
            <a:solidFill>
              <a:schemeClr val="bg1"/>
            </a:solidFill>
            <a:effectLst>
              <a:outerShdw blurRad="38100" dist="22860" dir="5400000" algn="tl" rotWithShape="0">
                <a:srgbClr val="000000">
                  <a:alpha val="30000"/>
                </a:srgbClr>
              </a:outerShdw>
            </a:effectLst>
            <a:cs typeface="+mj-cs"/>
          </a:endParaRPr>
        </a:p>
      </xdr:txBody>
    </xdr:sp>
    <xdr:clientData/>
  </xdr:twoCellAnchor>
  <xdr:twoCellAnchor>
    <xdr:from>
      <xdr:col>0</xdr:col>
      <xdr:colOff>455083</xdr:colOff>
      <xdr:row>100</xdr:row>
      <xdr:rowOff>42333</xdr:rowOff>
    </xdr:from>
    <xdr:to>
      <xdr:col>1</xdr:col>
      <xdr:colOff>98880</xdr:colOff>
      <xdr:row>101</xdr:row>
      <xdr:rowOff>164932</xdr:rowOff>
    </xdr:to>
    <xdr:sp macro="" textlink="">
      <xdr:nvSpPr>
        <xdr:cNvPr id="58" name="Text Placeholder 3"/>
        <xdr:cNvSpPr txBox="1">
          <a:spLocks/>
        </xdr:cNvSpPr>
      </xdr:nvSpPr>
      <xdr:spPr>
        <a:xfrm>
          <a:off x="455083" y="27363208"/>
          <a:ext cx="252339" cy="313099"/>
        </a:xfrm>
        <a:prstGeom prst="rect">
          <a:avLst/>
        </a:prstGeom>
      </xdr:spPr>
      <xdr:txBody>
        <a:bodyPr wrap="square" lIns="0" tIns="0" rIns="0" bIns="0" anchor="ctr"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914377">
            <a:spcBef>
              <a:spcPct val="20000"/>
            </a:spcBef>
            <a:defRPr/>
          </a:pPr>
          <a:r>
            <a:rPr lang="lt-LT" sz="2000" b="1" cap="none" spc="0">
              <a:ln w="10160">
                <a:noFill/>
                <a:prstDash val="solid"/>
              </a:ln>
              <a:solidFill>
                <a:schemeClr val="bg1"/>
              </a:solidFill>
              <a:effectLst>
                <a:outerShdw blurRad="38100" dist="22860" dir="5400000" algn="tl" rotWithShape="0">
                  <a:srgbClr val="000000">
                    <a:alpha val="30000"/>
                  </a:srgbClr>
                </a:outerShdw>
              </a:effectLst>
              <a:cs typeface="+mj-cs"/>
            </a:rPr>
            <a:t>7</a:t>
          </a:r>
          <a:endParaRPr lang="en-US" sz="2000" b="1" cap="none" spc="0">
            <a:ln w="10160">
              <a:noFill/>
              <a:prstDash val="solid"/>
            </a:ln>
            <a:solidFill>
              <a:schemeClr val="bg1"/>
            </a:solidFill>
            <a:effectLst>
              <a:outerShdw blurRad="38100" dist="22860" dir="5400000" algn="tl" rotWithShape="0">
                <a:srgbClr val="000000">
                  <a:alpha val="30000"/>
                </a:srgbClr>
              </a:outerShdw>
            </a:effectLst>
            <a:cs typeface="+mj-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3507947</xdr:colOff>
      <xdr:row>18</xdr:row>
      <xdr:rowOff>18684</xdr:rowOff>
    </xdr:from>
    <xdr:to>
      <xdr:col>9</xdr:col>
      <xdr:colOff>3706385</xdr:colOff>
      <xdr:row>20</xdr:row>
      <xdr:rowOff>28209</xdr:rowOff>
    </xdr:to>
    <xdr:sp macro="" textlink="">
      <xdr:nvSpPr>
        <xdr:cNvPr id="4" name="Freeform 3">
          <a:hlinkClick xmlns:r="http://schemas.openxmlformats.org/officeDocument/2006/relationships" r:id="rId1"/>
        </xdr:cNvPr>
        <xdr:cNvSpPr>
          <a:spLocks noEditPoints="1"/>
        </xdr:cNvSpPr>
      </xdr:nvSpPr>
      <xdr:spPr bwMode="auto">
        <a:xfrm>
          <a:off x="7889447" y="4371609"/>
          <a:ext cx="0" cy="257175"/>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n-US"/>
        </a:p>
      </xdr:txBody>
    </xdr:sp>
    <xdr:clientData/>
  </xdr:twoCellAnchor>
  <xdr:twoCellAnchor>
    <xdr:from>
      <xdr:col>9</xdr:col>
      <xdr:colOff>409575</xdr:colOff>
      <xdr:row>19</xdr:row>
      <xdr:rowOff>38100</xdr:rowOff>
    </xdr:from>
    <xdr:to>
      <xdr:col>9</xdr:col>
      <xdr:colOff>564357</xdr:colOff>
      <xdr:row>20</xdr:row>
      <xdr:rowOff>9526</xdr:rowOff>
    </xdr:to>
    <xdr:sp macro="" textlink="">
      <xdr:nvSpPr>
        <xdr:cNvPr id="5" name="Freeform 4">
          <a:hlinkClick xmlns:r="http://schemas.openxmlformats.org/officeDocument/2006/relationships" r:id="rId2"/>
        </xdr:cNvPr>
        <xdr:cNvSpPr>
          <a:spLocks noEditPoints="1"/>
        </xdr:cNvSpPr>
      </xdr:nvSpPr>
      <xdr:spPr bwMode="auto">
        <a:xfrm>
          <a:off x="7686675" y="4448175"/>
          <a:ext cx="154782" cy="161926"/>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2</xdr:row>
      <xdr:rowOff>0</xdr:rowOff>
    </xdr:from>
    <xdr:to>
      <xdr:col>0</xdr:col>
      <xdr:colOff>211935</xdr:colOff>
      <xdr:row>2</xdr:row>
      <xdr:rowOff>153987</xdr:rowOff>
    </xdr:to>
    <xdr:sp macro="" textlink="">
      <xdr:nvSpPr>
        <xdr:cNvPr id="6" name="Freeform 5">
          <a:hlinkClick xmlns:r="http://schemas.openxmlformats.org/officeDocument/2006/relationships" r:id="rId1"/>
        </xdr:cNvPr>
        <xdr:cNvSpPr>
          <a:spLocks noEditPoints="1"/>
        </xdr:cNvSpPr>
      </xdr:nvSpPr>
      <xdr:spPr bwMode="auto">
        <a:xfrm>
          <a:off x="59535" y="4381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3</xdr:row>
      <xdr:rowOff>0</xdr:rowOff>
    </xdr:from>
    <xdr:to>
      <xdr:col>0</xdr:col>
      <xdr:colOff>211935</xdr:colOff>
      <xdr:row>3</xdr:row>
      <xdr:rowOff>153987</xdr:rowOff>
    </xdr:to>
    <xdr:sp macro="" textlink="">
      <xdr:nvSpPr>
        <xdr:cNvPr id="7" name="Freeform 6">
          <a:hlinkClick xmlns:r="http://schemas.openxmlformats.org/officeDocument/2006/relationships" r:id="rId3"/>
        </xdr:cNvPr>
        <xdr:cNvSpPr>
          <a:spLocks noEditPoints="1"/>
        </xdr:cNvSpPr>
      </xdr:nvSpPr>
      <xdr:spPr bwMode="auto">
        <a:xfrm>
          <a:off x="59535" y="6286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4</xdr:row>
      <xdr:rowOff>0</xdr:rowOff>
    </xdr:from>
    <xdr:to>
      <xdr:col>0</xdr:col>
      <xdr:colOff>211935</xdr:colOff>
      <xdr:row>4</xdr:row>
      <xdr:rowOff>153987</xdr:rowOff>
    </xdr:to>
    <xdr:sp macro="" textlink="">
      <xdr:nvSpPr>
        <xdr:cNvPr id="8" name="Freeform 7">
          <a:hlinkClick xmlns:r="http://schemas.openxmlformats.org/officeDocument/2006/relationships" r:id="rId4"/>
        </xdr:cNvPr>
        <xdr:cNvSpPr>
          <a:spLocks noEditPoints="1"/>
        </xdr:cNvSpPr>
      </xdr:nvSpPr>
      <xdr:spPr bwMode="auto">
        <a:xfrm>
          <a:off x="59535" y="8191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38101</xdr:colOff>
      <xdr:row>22</xdr:row>
      <xdr:rowOff>229139</xdr:rowOff>
    </xdr:from>
    <xdr:to>
      <xdr:col>0</xdr:col>
      <xdr:colOff>281049</xdr:colOff>
      <xdr:row>23</xdr:row>
      <xdr:rowOff>152400</xdr:rowOff>
    </xdr:to>
    <xdr:sp macro="" textlink="">
      <xdr:nvSpPr>
        <xdr:cNvPr id="9" name="Freeform 8"/>
        <xdr:cNvSpPr>
          <a:spLocks noEditPoints="1"/>
        </xdr:cNvSpPr>
      </xdr:nvSpPr>
      <xdr:spPr bwMode="auto">
        <a:xfrm>
          <a:off x="38101" y="5105939"/>
          <a:ext cx="242948" cy="151861"/>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66675</xdr:colOff>
      <xdr:row>28</xdr:row>
      <xdr:rowOff>0</xdr:rowOff>
    </xdr:from>
    <xdr:to>
      <xdr:col>0</xdr:col>
      <xdr:colOff>271523</xdr:colOff>
      <xdr:row>28</xdr:row>
      <xdr:rowOff>161386</xdr:rowOff>
    </xdr:to>
    <xdr:sp macro="" textlink="">
      <xdr:nvSpPr>
        <xdr:cNvPr id="10" name="Freeform 9"/>
        <xdr:cNvSpPr>
          <a:spLocks noEditPoints="1"/>
        </xdr:cNvSpPr>
      </xdr:nvSpPr>
      <xdr:spPr bwMode="auto">
        <a:xfrm>
          <a:off x="66675" y="6096000"/>
          <a:ext cx="204848" cy="161386"/>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9</xdr:col>
      <xdr:colOff>409575</xdr:colOff>
      <xdr:row>55</xdr:row>
      <xdr:rowOff>38100</xdr:rowOff>
    </xdr:from>
    <xdr:to>
      <xdr:col>9</xdr:col>
      <xdr:colOff>564357</xdr:colOff>
      <xdr:row>56</xdr:row>
      <xdr:rowOff>9526</xdr:rowOff>
    </xdr:to>
    <xdr:sp macro="" textlink="">
      <xdr:nvSpPr>
        <xdr:cNvPr id="11" name="Freeform 10">
          <a:hlinkClick xmlns:r="http://schemas.openxmlformats.org/officeDocument/2006/relationships" r:id="rId2"/>
        </xdr:cNvPr>
        <xdr:cNvSpPr>
          <a:spLocks noEditPoints="1"/>
        </xdr:cNvSpPr>
      </xdr:nvSpPr>
      <xdr:spPr bwMode="auto">
        <a:xfrm>
          <a:off x="7686675" y="11915775"/>
          <a:ext cx="154782" cy="161926"/>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3</xdr:col>
      <xdr:colOff>467613</xdr:colOff>
      <xdr:row>28</xdr:row>
      <xdr:rowOff>281717</xdr:rowOff>
    </xdr:from>
    <xdr:to>
      <xdr:col>3</xdr:col>
      <xdr:colOff>566674</xdr:colOff>
      <xdr:row>28</xdr:row>
      <xdr:rowOff>331247</xdr:rowOff>
    </xdr:to>
    <xdr:sp macro="" textlink="">
      <xdr:nvSpPr>
        <xdr:cNvPr id="12" name="Isosceles Triangle 11"/>
        <xdr:cNvSpPr/>
      </xdr:nvSpPr>
      <xdr:spPr>
        <a:xfrm rot="10800000">
          <a:off x="3182238" y="7692167"/>
          <a:ext cx="99061" cy="49530"/>
        </a:xfrm>
        <a:prstGeom prst="triangle">
          <a:avLst/>
        </a:prstGeom>
        <a:solidFill>
          <a:srgbClr val="176490"/>
        </a:solidFill>
        <a:ln>
          <a:solidFill>
            <a:srgbClr val="17649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t-LT" sz="1100"/>
        </a:p>
      </xdr:txBody>
    </xdr:sp>
    <xdr:clientData/>
  </xdr:twoCellAnchor>
  <xdr:oneCellAnchor>
    <xdr:from>
      <xdr:col>1</xdr:col>
      <xdr:colOff>28575</xdr:colOff>
      <xdr:row>15</xdr:row>
      <xdr:rowOff>47625</xdr:rowOff>
    </xdr:from>
    <xdr:ext cx="1295400" cy="504825"/>
    <mc:AlternateContent xmlns:mc="http://schemas.openxmlformats.org/markup-compatibility/2006" xmlns:a14="http://schemas.microsoft.com/office/drawing/2010/main">
      <mc:Choice Requires="a14">
        <xdr:sp macro="" textlink="">
          <xdr:nvSpPr>
            <xdr:cNvPr id="13" name="TextBox 12"/>
            <xdr:cNvSpPr txBox="1"/>
          </xdr:nvSpPr>
          <xdr:spPr>
            <a:xfrm>
              <a:off x="342900" y="405765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13" name="TextBox 12"/>
            <xdr:cNvSpPr txBox="1"/>
          </xdr:nvSpPr>
          <xdr:spPr>
            <a:xfrm>
              <a:off x="342900" y="405765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8</xdr:col>
      <xdr:colOff>133350</xdr:colOff>
      <xdr:row>32</xdr:row>
      <xdr:rowOff>314325</xdr:rowOff>
    </xdr:from>
    <xdr:ext cx="1295400" cy="504825"/>
    <mc:AlternateContent xmlns:mc="http://schemas.openxmlformats.org/markup-compatibility/2006" xmlns:a14="http://schemas.microsoft.com/office/drawing/2010/main">
      <mc:Choice Requires="a14">
        <xdr:sp macro="" textlink="">
          <xdr:nvSpPr>
            <xdr:cNvPr id="14" name="TextBox 13"/>
            <xdr:cNvSpPr txBox="1"/>
          </xdr:nvSpPr>
          <xdr:spPr>
            <a:xfrm>
              <a:off x="6610350" y="85439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14" name="TextBox 13"/>
            <xdr:cNvSpPr txBox="1"/>
          </xdr:nvSpPr>
          <xdr:spPr>
            <a:xfrm>
              <a:off x="6610350" y="85439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180975</xdr:colOff>
          <xdr:row>17</xdr:row>
          <xdr:rowOff>0</xdr:rowOff>
        </xdr:from>
        <xdr:to>
          <xdr:col>11</xdr:col>
          <xdr:colOff>457200</xdr:colOff>
          <xdr:row>18</xdr:row>
          <xdr:rowOff>28575</xdr:rowOff>
        </xdr:to>
        <xdr:sp macro="" textlink="">
          <xdr:nvSpPr>
            <xdr:cNvPr id="167937" name="Check Box 1" hidden="1">
              <a:extLst>
                <a:ext uri="{63B3BB69-23CF-44E3-9099-C40C66FF867C}">
                  <a14:compatExt spid="_x0000_s167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17</xdr:row>
          <xdr:rowOff>161925</xdr:rowOff>
        </xdr:from>
        <xdr:to>
          <xdr:col>11</xdr:col>
          <xdr:colOff>457200</xdr:colOff>
          <xdr:row>19</xdr:row>
          <xdr:rowOff>0</xdr:rowOff>
        </xdr:to>
        <xdr:sp macro="" textlink="">
          <xdr:nvSpPr>
            <xdr:cNvPr id="167938" name="Check Box 2" hidden="1">
              <a:extLst>
                <a:ext uri="{63B3BB69-23CF-44E3-9099-C40C66FF867C}">
                  <a14:compatExt spid="_x0000_s167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409575</xdr:colOff>
      <xdr:row>44</xdr:row>
      <xdr:rowOff>38100</xdr:rowOff>
    </xdr:from>
    <xdr:to>
      <xdr:col>11</xdr:col>
      <xdr:colOff>564357</xdr:colOff>
      <xdr:row>45</xdr:row>
      <xdr:rowOff>0</xdr:rowOff>
    </xdr:to>
    <xdr:sp macro="" textlink="">
      <xdr:nvSpPr>
        <xdr:cNvPr id="10" name="Freeform 9">
          <a:hlinkClick xmlns:r="http://schemas.openxmlformats.org/officeDocument/2006/relationships" r:id="rId1"/>
        </xdr:cNvPr>
        <xdr:cNvSpPr>
          <a:spLocks noEditPoints="1"/>
        </xdr:cNvSpPr>
      </xdr:nvSpPr>
      <xdr:spPr bwMode="auto">
        <a:xfrm>
          <a:off x="7210425" y="12458700"/>
          <a:ext cx="154782" cy="152400"/>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66675</xdr:colOff>
      <xdr:row>13</xdr:row>
      <xdr:rowOff>28575</xdr:rowOff>
    </xdr:from>
    <xdr:to>
      <xdr:col>0</xdr:col>
      <xdr:colOff>287338</xdr:colOff>
      <xdr:row>13</xdr:row>
      <xdr:rowOff>217488</xdr:rowOff>
    </xdr:to>
    <xdr:sp macro="" textlink="">
      <xdr:nvSpPr>
        <xdr:cNvPr id="11" name="Freeform 10"/>
        <xdr:cNvSpPr>
          <a:spLocks noEditPoints="1"/>
        </xdr:cNvSpPr>
      </xdr:nvSpPr>
      <xdr:spPr bwMode="auto">
        <a:xfrm>
          <a:off x="66675" y="3181350"/>
          <a:ext cx="220663" cy="188913"/>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chemeClr val="accent2">
            <a:lumMod val="50000"/>
          </a:schemeClr>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2</xdr:row>
      <xdr:rowOff>0</xdr:rowOff>
    </xdr:from>
    <xdr:to>
      <xdr:col>0</xdr:col>
      <xdr:colOff>211935</xdr:colOff>
      <xdr:row>2</xdr:row>
      <xdr:rowOff>153987</xdr:rowOff>
    </xdr:to>
    <xdr:sp macro="" textlink="">
      <xdr:nvSpPr>
        <xdr:cNvPr id="12" name="Freeform 11">
          <a:hlinkClick xmlns:r="http://schemas.openxmlformats.org/officeDocument/2006/relationships" r:id="rId2"/>
        </xdr:cNvPr>
        <xdr:cNvSpPr>
          <a:spLocks noEditPoints="1"/>
        </xdr:cNvSpPr>
      </xdr:nvSpPr>
      <xdr:spPr bwMode="auto">
        <a:xfrm>
          <a:off x="59535" y="4381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3</xdr:row>
      <xdr:rowOff>0</xdr:rowOff>
    </xdr:from>
    <xdr:to>
      <xdr:col>0</xdr:col>
      <xdr:colOff>211935</xdr:colOff>
      <xdr:row>3</xdr:row>
      <xdr:rowOff>153987</xdr:rowOff>
    </xdr:to>
    <xdr:sp macro="" textlink="">
      <xdr:nvSpPr>
        <xdr:cNvPr id="13" name="Freeform 12">
          <a:hlinkClick xmlns:r="http://schemas.openxmlformats.org/officeDocument/2006/relationships" r:id="rId3"/>
        </xdr:cNvPr>
        <xdr:cNvSpPr>
          <a:spLocks noEditPoints="1"/>
        </xdr:cNvSpPr>
      </xdr:nvSpPr>
      <xdr:spPr bwMode="auto">
        <a:xfrm>
          <a:off x="59535" y="6286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4</xdr:row>
      <xdr:rowOff>0</xdr:rowOff>
    </xdr:from>
    <xdr:to>
      <xdr:col>0</xdr:col>
      <xdr:colOff>211935</xdr:colOff>
      <xdr:row>4</xdr:row>
      <xdr:rowOff>153987</xdr:rowOff>
    </xdr:to>
    <xdr:sp macro="" textlink="">
      <xdr:nvSpPr>
        <xdr:cNvPr id="14" name="Freeform 13">
          <a:hlinkClick xmlns:r="http://schemas.openxmlformats.org/officeDocument/2006/relationships" r:id="rId4"/>
        </xdr:cNvPr>
        <xdr:cNvSpPr>
          <a:spLocks noEditPoints="1"/>
        </xdr:cNvSpPr>
      </xdr:nvSpPr>
      <xdr:spPr bwMode="auto">
        <a:xfrm>
          <a:off x="59535" y="8191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57150</xdr:colOff>
      <xdr:row>24</xdr:row>
      <xdr:rowOff>0</xdr:rowOff>
    </xdr:from>
    <xdr:to>
      <xdr:col>0</xdr:col>
      <xdr:colOff>277813</xdr:colOff>
      <xdr:row>24</xdr:row>
      <xdr:rowOff>188913</xdr:rowOff>
    </xdr:to>
    <xdr:sp macro="" textlink="">
      <xdr:nvSpPr>
        <xdr:cNvPr id="15" name="Freeform 14"/>
        <xdr:cNvSpPr>
          <a:spLocks noEditPoints="1"/>
        </xdr:cNvSpPr>
      </xdr:nvSpPr>
      <xdr:spPr bwMode="auto">
        <a:xfrm>
          <a:off x="57150" y="5848350"/>
          <a:ext cx="220663" cy="188913"/>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11</xdr:col>
      <xdr:colOff>387748</xdr:colOff>
      <xdr:row>112</xdr:row>
      <xdr:rowOff>38497</xdr:rowOff>
    </xdr:from>
    <xdr:to>
      <xdr:col>11</xdr:col>
      <xdr:colOff>537767</xdr:colOff>
      <xdr:row>113</xdr:row>
      <xdr:rowOff>0</xdr:rowOff>
    </xdr:to>
    <xdr:sp macro="" textlink="">
      <xdr:nvSpPr>
        <xdr:cNvPr id="17" name="Freeform 16">
          <a:hlinkClick xmlns:r="http://schemas.openxmlformats.org/officeDocument/2006/relationships" r:id="rId1"/>
        </xdr:cNvPr>
        <xdr:cNvSpPr>
          <a:spLocks noEditPoints="1"/>
        </xdr:cNvSpPr>
      </xdr:nvSpPr>
      <xdr:spPr bwMode="auto">
        <a:xfrm>
          <a:off x="7188598" y="25327372"/>
          <a:ext cx="150019" cy="152003"/>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39687</xdr:colOff>
      <xdr:row>48</xdr:row>
      <xdr:rowOff>0</xdr:rowOff>
    </xdr:from>
    <xdr:to>
      <xdr:col>0</xdr:col>
      <xdr:colOff>260350</xdr:colOff>
      <xdr:row>49</xdr:row>
      <xdr:rowOff>398</xdr:rowOff>
    </xdr:to>
    <xdr:sp macro="" textlink="">
      <xdr:nvSpPr>
        <xdr:cNvPr id="18" name="Freeform 17"/>
        <xdr:cNvSpPr>
          <a:spLocks noEditPoints="1"/>
        </xdr:cNvSpPr>
      </xdr:nvSpPr>
      <xdr:spPr bwMode="auto">
        <a:xfrm>
          <a:off x="39687" y="13106400"/>
          <a:ext cx="220663" cy="190898"/>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59531</xdr:colOff>
      <xdr:row>54</xdr:row>
      <xdr:rowOff>0</xdr:rowOff>
    </xdr:from>
    <xdr:to>
      <xdr:col>0</xdr:col>
      <xdr:colOff>280194</xdr:colOff>
      <xdr:row>55</xdr:row>
      <xdr:rowOff>20241</xdr:rowOff>
    </xdr:to>
    <xdr:sp macro="" textlink="">
      <xdr:nvSpPr>
        <xdr:cNvPr id="19" name="Freeform 18"/>
        <xdr:cNvSpPr>
          <a:spLocks noEditPoints="1"/>
        </xdr:cNvSpPr>
      </xdr:nvSpPr>
      <xdr:spPr bwMode="auto">
        <a:xfrm>
          <a:off x="59531" y="14735175"/>
          <a:ext cx="220663" cy="191691"/>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10</xdr:col>
      <xdr:colOff>390525</xdr:colOff>
      <xdr:row>22</xdr:row>
      <xdr:rowOff>38101</xdr:rowOff>
    </xdr:from>
    <xdr:to>
      <xdr:col>10</xdr:col>
      <xdr:colOff>440055</xdr:colOff>
      <xdr:row>22</xdr:row>
      <xdr:rowOff>137162</xdr:rowOff>
    </xdr:to>
    <xdr:sp macro="" textlink="">
      <xdr:nvSpPr>
        <xdr:cNvPr id="20" name="Isosceles Triangle 19"/>
        <xdr:cNvSpPr/>
      </xdr:nvSpPr>
      <xdr:spPr>
        <a:xfrm rot="5400000">
          <a:off x="6661784" y="5530217"/>
          <a:ext cx="99061" cy="49530"/>
        </a:xfrm>
        <a:prstGeom prst="triangle">
          <a:avLst/>
        </a:prstGeom>
        <a:solidFill>
          <a:srgbClr val="176490"/>
        </a:solidFill>
        <a:ln>
          <a:solidFill>
            <a:srgbClr val="17649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t-LT" sz="1100"/>
        </a:p>
      </xdr:txBody>
    </xdr:sp>
    <xdr:clientData/>
  </xdr:twoCellAnchor>
  <xdr:twoCellAnchor>
    <xdr:from>
      <xdr:col>0</xdr:col>
      <xdr:colOff>0</xdr:colOff>
      <xdr:row>53</xdr:row>
      <xdr:rowOff>0</xdr:rowOff>
    </xdr:from>
    <xdr:to>
      <xdr:col>0</xdr:col>
      <xdr:colOff>220663</xdr:colOff>
      <xdr:row>53</xdr:row>
      <xdr:rowOff>190898</xdr:rowOff>
    </xdr:to>
    <xdr:sp macro="" textlink="">
      <xdr:nvSpPr>
        <xdr:cNvPr id="21" name="Freeform 20"/>
        <xdr:cNvSpPr>
          <a:spLocks noEditPoints="1"/>
        </xdr:cNvSpPr>
      </xdr:nvSpPr>
      <xdr:spPr bwMode="auto">
        <a:xfrm>
          <a:off x="0" y="15240000"/>
          <a:ext cx="220663" cy="190898"/>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3</xdr:col>
      <xdr:colOff>742950</xdr:colOff>
      <xdr:row>55</xdr:row>
      <xdr:rowOff>123825</xdr:rowOff>
    </xdr:from>
    <xdr:to>
      <xdr:col>4</xdr:col>
      <xdr:colOff>60961</xdr:colOff>
      <xdr:row>55</xdr:row>
      <xdr:rowOff>173355</xdr:rowOff>
    </xdr:to>
    <xdr:sp macro="" textlink="">
      <xdr:nvSpPr>
        <xdr:cNvPr id="22" name="Isosceles Triangle 21"/>
        <xdr:cNvSpPr/>
      </xdr:nvSpPr>
      <xdr:spPr>
        <a:xfrm rot="10800000">
          <a:off x="3171825" y="15849600"/>
          <a:ext cx="99061" cy="49530"/>
        </a:xfrm>
        <a:prstGeom prst="triangle">
          <a:avLst/>
        </a:prstGeom>
        <a:solidFill>
          <a:srgbClr val="176490"/>
        </a:solidFill>
        <a:ln>
          <a:solidFill>
            <a:srgbClr val="17649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t-LT" sz="1100"/>
        </a:p>
      </xdr:txBody>
    </xdr:sp>
    <xdr:clientData/>
  </xdr:twoCellAnchor>
  <xdr:oneCellAnchor>
    <xdr:from>
      <xdr:col>1</xdr:col>
      <xdr:colOff>57150</xdr:colOff>
      <xdr:row>39</xdr:row>
      <xdr:rowOff>9525</xdr:rowOff>
    </xdr:from>
    <xdr:ext cx="1209676" cy="400050"/>
    <mc:AlternateContent xmlns:mc="http://schemas.openxmlformats.org/markup-compatibility/2006" xmlns:a14="http://schemas.microsoft.com/office/drawing/2010/main">
      <mc:Choice Requires="a14">
        <xdr:sp macro="" textlink="">
          <xdr:nvSpPr>
            <xdr:cNvPr id="23" name="TextBox 22"/>
            <xdr:cNvSpPr txBox="1"/>
          </xdr:nvSpPr>
          <xdr:spPr>
            <a:xfrm>
              <a:off x="352425" y="10610850"/>
              <a:ext cx="1209676"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b>
                    <m:sSubPr>
                      <m:ctrlP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𝑖</m:t>
                      </m:r>
                    </m:sub>
                  </m:sSub>
                  <m:r>
                    <a:rPr lang="lt-LT" sz="1400" i="1">
                      <a:latin typeface="Cambria Math" panose="02040503050406030204" pitchFamily="18" charset="0"/>
                      <a:ea typeface="Cambria Math" panose="02040503050406030204" pitchFamily="18" charset="0"/>
                    </a:rPr>
                    <m:t>=</m:t>
                  </m:r>
                </m:oMath>
              </a14:m>
              <a:r>
                <a:rPr lang="lt-LT" sz="1400">
                  <a:latin typeface="Cambria Math" panose="02040503050406030204" pitchFamily="18" charset="0"/>
                  <a:ea typeface="Cambria Math" panose="02040503050406030204" pitchFamily="18" charset="0"/>
                </a:rPr>
                <a:t> </a:t>
              </a:r>
              <a14:m>
                <m:oMath xmlns:m="http://schemas.openxmlformats.org/officeDocument/2006/math">
                  <m:d>
                    <m:dPr>
                      <m:ctrlPr>
                        <a:rPr lang="lt-LT" sz="1400" i="1">
                          <a:latin typeface="Cambria Math" panose="02040503050406030204" pitchFamily="18" charset="0"/>
                          <a:ea typeface="Cambria Math" panose="02040503050406030204" pitchFamily="18" charset="0"/>
                        </a:rPr>
                      </m:ctrlPr>
                    </m:dPr>
                    <m:e>
                      <m:nary>
                        <m:naryPr>
                          <m:chr m:val="∑"/>
                          <m:subHide m:val="on"/>
                          <m:supHide m:val="on"/>
                          <m:ctrlPr>
                            <a:rPr lang="lt-LT" sz="1400" i="1">
                              <a:solidFill>
                                <a:schemeClr val="tx1"/>
                              </a:solidFill>
                              <a:effectLst/>
                              <a:latin typeface="Cambria Math" panose="02040503050406030204" pitchFamily="18" charset="0"/>
                              <a:ea typeface="Cambria Math" panose="02040503050406030204" pitchFamily="18" charset="0"/>
                              <a:cs typeface="+mn-cs"/>
                            </a:rPr>
                          </m:ctrlPr>
                        </m:naryPr>
                        <m:sub/>
                        <m:sup/>
                        <m:e>
                          <m:sSub>
                            <m:sSubPr>
                              <m:ctrlPr>
                                <a:rPr lang="lt-LT" sz="1400" i="1">
                                  <a:solidFill>
                                    <a:schemeClr val="tx1"/>
                                  </a:solidFill>
                                  <a:effectLst/>
                                  <a:latin typeface="Cambria Math" panose="02040503050406030204" pitchFamily="18" charset="0"/>
                                  <a:ea typeface="Cambria Math" panose="02040503050406030204" pitchFamily="18" charset="0"/>
                                  <a:cs typeface="+mn-cs"/>
                                </a:rPr>
                              </m:ctrlPr>
                            </m:sSubPr>
                            <m:e>
                              <m:r>
                                <a:rPr lang="lt-LT" sz="1400" b="0" i="1">
                                  <a:solidFill>
                                    <a:schemeClr val="tx1"/>
                                  </a:solidFill>
                                  <a:effectLst/>
                                  <a:latin typeface="Cambria Math" panose="02040503050406030204" pitchFamily="18" charset="0"/>
                                  <a:ea typeface="Cambria Math" panose="02040503050406030204" pitchFamily="18" charset="0"/>
                                  <a:cs typeface="+mn-cs"/>
                                </a:rPr>
                                <m:t>𝑃</m:t>
                              </m:r>
                            </m:e>
                            <m:sub>
                              <m:r>
                                <a:rPr lang="lt-LT" sz="1400" b="0" i="1">
                                  <a:solidFill>
                                    <a:schemeClr val="tx1"/>
                                  </a:solidFill>
                                  <a:effectLst/>
                                  <a:latin typeface="Cambria Math" panose="02040503050406030204" pitchFamily="18" charset="0"/>
                                  <a:ea typeface="Cambria Math" panose="02040503050406030204" pitchFamily="18" charset="0"/>
                                  <a:cs typeface="+mn-cs"/>
                                </a:rPr>
                                <m:t>𝑖</m:t>
                              </m:r>
                            </m:sub>
                          </m:sSub>
                        </m:e>
                      </m:nary>
                    </m:e>
                  </m:d>
                </m:oMath>
              </a14:m>
              <a:r>
                <a:rPr lang="lt-LT" sz="1400">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𝑌</m:t>
                      </m:r>
                    </m:e>
                    <m:sub>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𝑖</m:t>
                      </m:r>
                    </m:sub>
                  </m:sSub>
                </m:oMath>
              </a14:m>
              <a:endPar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endParaRPr>
            </a:p>
          </xdr:txBody>
        </xdr:sp>
      </mc:Choice>
      <mc:Fallback xmlns="">
        <xdr:sp macro="" textlink="">
          <xdr:nvSpPr>
            <xdr:cNvPr id="23" name="TextBox 22"/>
            <xdr:cNvSpPr txBox="1"/>
          </xdr:nvSpPr>
          <xdr:spPr>
            <a:xfrm>
              <a:off x="352425" y="10610850"/>
              <a:ext cx="1209676"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lt-LT"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𝑇_𝑖</a:t>
              </a:r>
              <a:r>
                <a:rPr lang="lt-LT" sz="1400" i="0">
                  <a:latin typeface="Cambria Math" panose="02040503050406030204" pitchFamily="18" charset="0"/>
                  <a:ea typeface="Cambria Math" panose="02040503050406030204" pitchFamily="18" charset="0"/>
                </a:rPr>
                <a:t>=</a:t>
              </a:r>
              <a:r>
                <a:rPr lang="lt-LT" sz="1400">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i="0">
                  <a:solidFill>
                    <a:schemeClr val="tx1"/>
                  </a:solidFill>
                  <a:effectLst/>
                  <a:latin typeface="Cambria Math" panose="02040503050406030204" pitchFamily="18" charset="0"/>
                  <a:ea typeface="Cambria Math" panose="02040503050406030204" pitchFamily="18" charset="0"/>
                  <a:cs typeface="+mn-cs"/>
                </a:rPr>
                <a:t>∑</a:t>
              </a:r>
              <a:r>
                <a:rPr lang="lt-LT" sz="1400" b="0" i="0">
                  <a:solidFill>
                    <a:schemeClr val="tx1"/>
                  </a:solidFill>
                  <a:effectLst/>
                  <a:latin typeface="Cambria Math" panose="02040503050406030204" pitchFamily="18" charset="0"/>
                  <a:ea typeface="Cambria Math" panose="02040503050406030204" pitchFamily="18" charset="0"/>
                  <a:cs typeface="+mn-cs"/>
                </a:rPr>
                <a:t>▒𝑃_𝑖 )</a:t>
              </a:r>
              <a:r>
                <a:rPr lang="lt-LT" sz="1400">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kumimoji="0" lang="lt-LT"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𝑌_𝑖</a:t>
              </a:r>
              <a:endPar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endParaRPr>
            </a:p>
          </xdr:txBody>
        </xdr:sp>
      </mc:Fallback>
    </mc:AlternateContent>
    <xdr:clientData/>
  </xdr:oneCellAnchor>
  <xdr:oneCellAnchor>
    <xdr:from>
      <xdr:col>2</xdr:col>
      <xdr:colOff>381000</xdr:colOff>
      <xdr:row>85</xdr:row>
      <xdr:rowOff>57150</xdr:rowOff>
    </xdr:from>
    <xdr:ext cx="1209676" cy="400050"/>
    <mc:AlternateContent xmlns:mc="http://schemas.openxmlformats.org/markup-compatibility/2006" xmlns:a14="http://schemas.microsoft.com/office/drawing/2010/main">
      <mc:Choice Requires="a14">
        <xdr:sp macro="" textlink="">
          <xdr:nvSpPr>
            <xdr:cNvPr id="24" name="TextBox 23"/>
            <xdr:cNvSpPr txBox="1"/>
          </xdr:nvSpPr>
          <xdr:spPr>
            <a:xfrm>
              <a:off x="2028825" y="19535775"/>
              <a:ext cx="1209676"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b>
                    <m:sSubPr>
                      <m:ctrlP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𝑖</m:t>
                      </m:r>
                    </m:sub>
                  </m:sSub>
                  <m:r>
                    <a:rPr lang="lt-LT" sz="1400" i="1">
                      <a:latin typeface="Cambria Math" panose="02040503050406030204" pitchFamily="18" charset="0"/>
                      <a:ea typeface="Cambria Math" panose="02040503050406030204" pitchFamily="18" charset="0"/>
                    </a:rPr>
                    <m:t>=</m:t>
                  </m:r>
                </m:oMath>
              </a14:m>
              <a:r>
                <a:rPr lang="lt-LT" sz="1400">
                  <a:latin typeface="Cambria Math" panose="02040503050406030204" pitchFamily="18" charset="0"/>
                  <a:ea typeface="Cambria Math" panose="02040503050406030204" pitchFamily="18" charset="0"/>
                </a:rPr>
                <a:t> </a:t>
              </a:r>
              <a14:m>
                <m:oMath xmlns:m="http://schemas.openxmlformats.org/officeDocument/2006/math">
                  <m:d>
                    <m:dPr>
                      <m:ctrlPr>
                        <a:rPr lang="lt-LT" sz="1400" i="1">
                          <a:latin typeface="Cambria Math" panose="02040503050406030204" pitchFamily="18" charset="0"/>
                          <a:ea typeface="Cambria Math" panose="02040503050406030204" pitchFamily="18" charset="0"/>
                        </a:rPr>
                      </m:ctrlPr>
                    </m:dPr>
                    <m:e>
                      <m:nary>
                        <m:naryPr>
                          <m:chr m:val="∑"/>
                          <m:subHide m:val="on"/>
                          <m:supHide m:val="on"/>
                          <m:ctrlPr>
                            <a:rPr lang="lt-LT" sz="1400" i="1">
                              <a:solidFill>
                                <a:schemeClr val="tx1"/>
                              </a:solidFill>
                              <a:effectLst/>
                              <a:latin typeface="Cambria Math" panose="02040503050406030204" pitchFamily="18" charset="0"/>
                              <a:ea typeface="Cambria Math" panose="02040503050406030204" pitchFamily="18" charset="0"/>
                              <a:cs typeface="+mn-cs"/>
                            </a:rPr>
                          </m:ctrlPr>
                        </m:naryPr>
                        <m:sub/>
                        <m:sup/>
                        <m:e>
                          <m:sSub>
                            <m:sSubPr>
                              <m:ctrlPr>
                                <a:rPr lang="lt-LT" sz="1400" i="1">
                                  <a:solidFill>
                                    <a:schemeClr val="tx1"/>
                                  </a:solidFill>
                                  <a:effectLst/>
                                  <a:latin typeface="Cambria Math" panose="02040503050406030204" pitchFamily="18" charset="0"/>
                                  <a:ea typeface="Cambria Math" panose="02040503050406030204" pitchFamily="18" charset="0"/>
                                  <a:cs typeface="+mn-cs"/>
                                </a:rPr>
                              </m:ctrlPr>
                            </m:sSubPr>
                            <m:e>
                              <m:r>
                                <a:rPr lang="lt-LT" sz="1400" b="0" i="1">
                                  <a:solidFill>
                                    <a:schemeClr val="tx1"/>
                                  </a:solidFill>
                                  <a:effectLst/>
                                  <a:latin typeface="Cambria Math" panose="02040503050406030204" pitchFamily="18" charset="0"/>
                                  <a:ea typeface="Cambria Math" panose="02040503050406030204" pitchFamily="18" charset="0"/>
                                  <a:cs typeface="+mn-cs"/>
                                </a:rPr>
                                <m:t>𝑃</m:t>
                              </m:r>
                            </m:e>
                            <m:sub>
                              <m:r>
                                <a:rPr lang="lt-LT" sz="1400" b="0" i="1">
                                  <a:solidFill>
                                    <a:schemeClr val="tx1"/>
                                  </a:solidFill>
                                  <a:effectLst/>
                                  <a:latin typeface="Cambria Math" panose="02040503050406030204" pitchFamily="18" charset="0"/>
                                  <a:ea typeface="Cambria Math" panose="02040503050406030204" pitchFamily="18" charset="0"/>
                                  <a:cs typeface="+mn-cs"/>
                                </a:rPr>
                                <m:t>𝑖</m:t>
                              </m:r>
                            </m:sub>
                          </m:sSub>
                        </m:e>
                      </m:nary>
                    </m:e>
                  </m:d>
                </m:oMath>
              </a14:m>
              <a:r>
                <a:rPr lang="lt-LT" sz="1400">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𝑌</m:t>
                      </m:r>
                    </m:e>
                    <m:sub>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𝑖</m:t>
                      </m:r>
                    </m:sub>
                  </m:sSub>
                </m:oMath>
              </a14:m>
              <a:endPar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endParaRPr>
            </a:p>
          </xdr:txBody>
        </xdr:sp>
      </mc:Choice>
      <mc:Fallback xmlns="">
        <xdr:sp macro="" textlink="">
          <xdr:nvSpPr>
            <xdr:cNvPr id="24" name="TextBox 23"/>
            <xdr:cNvSpPr txBox="1"/>
          </xdr:nvSpPr>
          <xdr:spPr>
            <a:xfrm>
              <a:off x="2028825" y="19535775"/>
              <a:ext cx="1209676"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lt-LT"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𝑇_𝑖</a:t>
              </a:r>
              <a:r>
                <a:rPr lang="lt-LT" sz="1400" i="0">
                  <a:latin typeface="Cambria Math" panose="02040503050406030204" pitchFamily="18" charset="0"/>
                  <a:ea typeface="Cambria Math" panose="02040503050406030204" pitchFamily="18" charset="0"/>
                </a:rPr>
                <a:t>=</a:t>
              </a:r>
              <a:r>
                <a:rPr lang="lt-LT" sz="1400">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i="0">
                  <a:solidFill>
                    <a:schemeClr val="tx1"/>
                  </a:solidFill>
                  <a:effectLst/>
                  <a:latin typeface="Cambria Math" panose="02040503050406030204" pitchFamily="18" charset="0"/>
                  <a:ea typeface="Cambria Math" panose="02040503050406030204" pitchFamily="18" charset="0"/>
                  <a:cs typeface="+mn-cs"/>
                </a:rPr>
                <a:t>∑</a:t>
              </a:r>
              <a:r>
                <a:rPr lang="lt-LT" sz="1400" b="0" i="0">
                  <a:solidFill>
                    <a:schemeClr val="tx1"/>
                  </a:solidFill>
                  <a:effectLst/>
                  <a:latin typeface="Cambria Math" panose="02040503050406030204" pitchFamily="18" charset="0"/>
                  <a:ea typeface="Cambria Math" panose="02040503050406030204" pitchFamily="18" charset="0"/>
                  <a:cs typeface="+mn-cs"/>
                </a:rPr>
                <a:t>▒𝑃_𝑖 )</a:t>
              </a:r>
              <a:r>
                <a:rPr lang="lt-LT" sz="1400">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kumimoji="0" lang="lt-LT"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𝑌_𝑖</a:t>
              </a:r>
              <a:endPar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12.xml><?xml version="1.0" encoding="utf-8"?>
<xdr:wsDr xmlns:xdr="http://schemas.openxmlformats.org/drawingml/2006/spreadsheetDrawing" xmlns:a="http://schemas.openxmlformats.org/drawingml/2006/main">
  <xdr:twoCellAnchor>
    <xdr:from>
      <xdr:col>0</xdr:col>
      <xdr:colOff>59535</xdr:colOff>
      <xdr:row>3</xdr:row>
      <xdr:rowOff>26790</xdr:rowOff>
    </xdr:from>
    <xdr:to>
      <xdr:col>0</xdr:col>
      <xdr:colOff>211935</xdr:colOff>
      <xdr:row>3</xdr:row>
      <xdr:rowOff>180777</xdr:rowOff>
    </xdr:to>
    <xdr:sp macro="" textlink="">
      <xdr:nvSpPr>
        <xdr:cNvPr id="12" name="Freeform 11">
          <a:hlinkClick xmlns:r="http://schemas.openxmlformats.org/officeDocument/2006/relationships" r:id="rId1"/>
        </xdr:cNvPr>
        <xdr:cNvSpPr>
          <a:spLocks noEditPoints="1"/>
        </xdr:cNvSpPr>
      </xdr:nvSpPr>
      <xdr:spPr bwMode="auto">
        <a:xfrm>
          <a:off x="59535" y="65544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53582</xdr:colOff>
      <xdr:row>4</xdr:row>
      <xdr:rowOff>20836</xdr:rowOff>
    </xdr:from>
    <xdr:to>
      <xdr:col>0</xdr:col>
      <xdr:colOff>205982</xdr:colOff>
      <xdr:row>4</xdr:row>
      <xdr:rowOff>174823</xdr:rowOff>
    </xdr:to>
    <xdr:sp macro="" textlink="">
      <xdr:nvSpPr>
        <xdr:cNvPr id="15" name="Freeform 14">
          <a:hlinkClick xmlns:r="http://schemas.openxmlformats.org/officeDocument/2006/relationships" r:id="rId2"/>
        </xdr:cNvPr>
        <xdr:cNvSpPr>
          <a:spLocks noEditPoints="1"/>
        </xdr:cNvSpPr>
      </xdr:nvSpPr>
      <xdr:spPr bwMode="auto">
        <a:xfrm>
          <a:off x="53582" y="839986"/>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66675</xdr:colOff>
      <xdr:row>2</xdr:row>
      <xdr:rowOff>19050</xdr:rowOff>
    </xdr:from>
    <xdr:to>
      <xdr:col>0</xdr:col>
      <xdr:colOff>219075</xdr:colOff>
      <xdr:row>2</xdr:row>
      <xdr:rowOff>173037</xdr:rowOff>
    </xdr:to>
    <xdr:sp macro="" textlink="">
      <xdr:nvSpPr>
        <xdr:cNvPr id="16" name="Freeform 15">
          <a:hlinkClick xmlns:r="http://schemas.openxmlformats.org/officeDocument/2006/relationships" r:id="rId3"/>
        </xdr:cNvPr>
        <xdr:cNvSpPr>
          <a:spLocks noEditPoints="1"/>
        </xdr:cNvSpPr>
      </xdr:nvSpPr>
      <xdr:spPr bwMode="auto">
        <a:xfrm>
          <a:off x="66675" y="4572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11</xdr:col>
      <xdr:colOff>323851</xdr:colOff>
      <xdr:row>30</xdr:row>
      <xdr:rowOff>38100</xdr:rowOff>
    </xdr:from>
    <xdr:to>
      <xdr:col>11</xdr:col>
      <xdr:colOff>471489</xdr:colOff>
      <xdr:row>31</xdr:row>
      <xdr:rowOff>0</xdr:rowOff>
    </xdr:to>
    <xdr:sp macro="" textlink="">
      <xdr:nvSpPr>
        <xdr:cNvPr id="17" name="Freeform 16">
          <a:hlinkClick xmlns:r="http://schemas.openxmlformats.org/officeDocument/2006/relationships" r:id="rId4"/>
        </xdr:cNvPr>
        <xdr:cNvSpPr>
          <a:spLocks noEditPoints="1"/>
        </xdr:cNvSpPr>
      </xdr:nvSpPr>
      <xdr:spPr bwMode="auto">
        <a:xfrm>
          <a:off x="7620001" y="11058525"/>
          <a:ext cx="147638" cy="152400"/>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11</xdr:col>
      <xdr:colOff>323851</xdr:colOff>
      <xdr:row>80</xdr:row>
      <xdr:rowOff>38100</xdr:rowOff>
    </xdr:from>
    <xdr:to>
      <xdr:col>11</xdr:col>
      <xdr:colOff>471489</xdr:colOff>
      <xdr:row>81</xdr:row>
      <xdr:rowOff>0</xdr:rowOff>
    </xdr:to>
    <xdr:sp macro="" textlink="">
      <xdr:nvSpPr>
        <xdr:cNvPr id="20" name="Freeform 19">
          <a:hlinkClick xmlns:r="http://schemas.openxmlformats.org/officeDocument/2006/relationships" r:id="rId4"/>
        </xdr:cNvPr>
        <xdr:cNvSpPr>
          <a:spLocks noEditPoints="1"/>
        </xdr:cNvSpPr>
      </xdr:nvSpPr>
      <xdr:spPr bwMode="auto">
        <a:xfrm>
          <a:off x="7258051" y="10648950"/>
          <a:ext cx="147638" cy="152400"/>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58654</xdr:colOff>
      <xdr:row>35</xdr:row>
      <xdr:rowOff>20053</xdr:rowOff>
    </xdr:from>
    <xdr:to>
      <xdr:col>0</xdr:col>
      <xdr:colOff>279317</xdr:colOff>
      <xdr:row>35</xdr:row>
      <xdr:rowOff>208966</xdr:rowOff>
    </xdr:to>
    <xdr:sp macro="" textlink="">
      <xdr:nvSpPr>
        <xdr:cNvPr id="21" name="Freeform 20"/>
        <xdr:cNvSpPr>
          <a:spLocks noEditPoints="1"/>
        </xdr:cNvSpPr>
      </xdr:nvSpPr>
      <xdr:spPr bwMode="auto">
        <a:xfrm>
          <a:off x="58654" y="11583403"/>
          <a:ext cx="220663" cy="188913"/>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38100</xdr:colOff>
      <xdr:row>54</xdr:row>
      <xdr:rowOff>9525</xdr:rowOff>
    </xdr:from>
    <xdr:to>
      <xdr:col>0</xdr:col>
      <xdr:colOff>258763</xdr:colOff>
      <xdr:row>54</xdr:row>
      <xdr:rowOff>198438</xdr:rowOff>
    </xdr:to>
    <xdr:sp macro="" textlink="">
      <xdr:nvSpPr>
        <xdr:cNvPr id="22" name="Freeform 21"/>
        <xdr:cNvSpPr>
          <a:spLocks noEditPoints="1"/>
        </xdr:cNvSpPr>
      </xdr:nvSpPr>
      <xdr:spPr bwMode="auto">
        <a:xfrm>
          <a:off x="38100" y="14849475"/>
          <a:ext cx="220663" cy="188913"/>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4</xdr:col>
      <xdr:colOff>323850</xdr:colOff>
      <xdr:row>54</xdr:row>
      <xdr:rowOff>266700</xdr:rowOff>
    </xdr:from>
    <xdr:to>
      <xdr:col>4</xdr:col>
      <xdr:colOff>422911</xdr:colOff>
      <xdr:row>54</xdr:row>
      <xdr:rowOff>316230</xdr:rowOff>
    </xdr:to>
    <xdr:sp macro="" textlink="">
      <xdr:nvSpPr>
        <xdr:cNvPr id="11" name="Isosceles Triangle 10"/>
        <xdr:cNvSpPr/>
      </xdr:nvSpPr>
      <xdr:spPr>
        <a:xfrm rot="10800000">
          <a:off x="3114675" y="11668125"/>
          <a:ext cx="99061" cy="49530"/>
        </a:xfrm>
        <a:prstGeom prst="triangle">
          <a:avLst/>
        </a:prstGeom>
        <a:solidFill>
          <a:srgbClr val="176490"/>
        </a:solidFill>
        <a:ln>
          <a:solidFill>
            <a:srgbClr val="17649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t-LT" sz="1100"/>
        </a:p>
      </xdr:txBody>
    </xdr:sp>
    <xdr:clientData/>
  </xdr:twoCellAnchor>
  <xdr:oneCellAnchor>
    <xdr:from>
      <xdr:col>1</xdr:col>
      <xdr:colOff>0</xdr:colOff>
      <xdr:row>24</xdr:row>
      <xdr:rowOff>0</xdr:rowOff>
    </xdr:from>
    <xdr:ext cx="1295400" cy="504825"/>
    <mc:AlternateContent xmlns:mc="http://schemas.openxmlformats.org/markup-compatibility/2006" xmlns:a14="http://schemas.microsoft.com/office/drawing/2010/main">
      <mc:Choice Requires="a14">
        <xdr:sp macro="" textlink="">
          <xdr:nvSpPr>
            <xdr:cNvPr id="13" name="TextBox 12"/>
            <xdr:cNvSpPr txBox="1"/>
          </xdr:nvSpPr>
          <xdr:spPr>
            <a:xfrm>
              <a:off x="295275" y="55721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13" name="TextBox 12"/>
            <xdr:cNvSpPr txBox="1"/>
          </xdr:nvSpPr>
          <xdr:spPr>
            <a:xfrm>
              <a:off x="295275" y="55721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8</xdr:col>
      <xdr:colOff>200025</xdr:colOff>
      <xdr:row>58</xdr:row>
      <xdr:rowOff>28575</xdr:rowOff>
    </xdr:from>
    <xdr:ext cx="1295400" cy="504825"/>
    <mc:AlternateContent xmlns:mc="http://schemas.openxmlformats.org/markup-compatibility/2006" xmlns:a14="http://schemas.microsoft.com/office/drawing/2010/main">
      <mc:Choice Requires="a14">
        <xdr:sp macro="" textlink="">
          <xdr:nvSpPr>
            <xdr:cNvPr id="18" name="TextBox 17"/>
            <xdr:cNvSpPr txBox="1"/>
          </xdr:nvSpPr>
          <xdr:spPr>
            <a:xfrm>
              <a:off x="5429250" y="1280160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18" name="TextBox 17"/>
            <xdr:cNvSpPr txBox="1"/>
          </xdr:nvSpPr>
          <xdr:spPr>
            <a:xfrm>
              <a:off x="5429250" y="1280160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121</xdr:row>
      <xdr:rowOff>95250</xdr:rowOff>
    </xdr:from>
    <xdr:ext cx="1190626" cy="390525"/>
    <mc:AlternateContent xmlns:mc="http://schemas.openxmlformats.org/markup-compatibility/2006" xmlns:a14="http://schemas.microsoft.com/office/drawing/2010/main">
      <mc:Choice Requires="a14">
        <xdr:sp macro="" textlink="">
          <xdr:nvSpPr>
            <xdr:cNvPr id="7" name="TextBox 6"/>
            <xdr:cNvSpPr txBox="1"/>
          </xdr:nvSpPr>
          <xdr:spPr>
            <a:xfrm>
              <a:off x="6143625" y="28822650"/>
              <a:ext cx="1190626"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r>
                    <a:rPr lang="lt-LT" sz="1200" b="0" i="1">
                      <a:latin typeface="Cambria Math" panose="02040503050406030204" pitchFamily="18" charset="0"/>
                    </a:rPr>
                    <m:t>𝑇</m:t>
                  </m:r>
                  <m:r>
                    <a:rPr lang="lt-LT" sz="1200" i="1">
                      <a:latin typeface="Cambria Math" panose="02040503050406030204" pitchFamily="18" charset="0"/>
                    </a:rPr>
                    <m:t>=</m:t>
                  </m:r>
                </m:oMath>
              </a14:m>
              <a:r>
                <a:rPr lang="lt-LT" sz="1200"/>
                <a:t> </a:t>
              </a:r>
              <a14:m>
                <m:oMath xmlns:m="http://schemas.openxmlformats.org/officeDocument/2006/math">
                  <m:d>
                    <m:dPr>
                      <m:ctrlPr>
                        <a:rPr lang="lt-LT" sz="1200" i="1">
                          <a:latin typeface="Cambria Math" panose="02040503050406030204" pitchFamily="18" charset="0"/>
                        </a:rPr>
                      </m:ctrlPr>
                    </m:dPr>
                    <m:e>
                      <m:nary>
                        <m:naryPr>
                          <m:chr m:val="∑"/>
                          <m:subHide m:val="on"/>
                          <m:supHide m:val="on"/>
                          <m:ctrlPr>
                            <a:rPr lang="lt-LT" sz="1200" i="1">
                              <a:solidFill>
                                <a:schemeClr val="tx1"/>
                              </a:solidFill>
                              <a:effectLst/>
                              <a:latin typeface="Cambria Math" panose="02040503050406030204" pitchFamily="18" charset="0"/>
                              <a:ea typeface="+mn-ea"/>
                              <a:cs typeface="+mn-cs"/>
                            </a:rPr>
                          </m:ctrlPr>
                        </m:naryPr>
                        <m:sub/>
                        <m:sup/>
                        <m:e>
                          <m:sSub>
                            <m:sSubPr>
                              <m:ctrlPr>
                                <a:rPr lang="lt-LT" sz="1200" i="1">
                                  <a:solidFill>
                                    <a:schemeClr val="tx1"/>
                                  </a:solidFill>
                                  <a:effectLst/>
                                  <a:latin typeface="Cambria Math" panose="02040503050406030204" pitchFamily="18" charset="0"/>
                                  <a:ea typeface="+mn-ea"/>
                                  <a:cs typeface="+mn-cs"/>
                                </a:rPr>
                              </m:ctrlPr>
                            </m:sSubPr>
                            <m:e>
                              <m:r>
                                <a:rPr lang="lt-LT" sz="1200" b="0" i="1">
                                  <a:solidFill>
                                    <a:schemeClr val="tx1"/>
                                  </a:solidFill>
                                  <a:effectLst/>
                                  <a:latin typeface="Cambria Math" panose="02040503050406030204" pitchFamily="18" charset="0"/>
                                  <a:ea typeface="+mn-ea"/>
                                  <a:cs typeface="+mn-cs"/>
                                </a:rPr>
                                <m:t>𝑃</m:t>
                              </m:r>
                            </m:e>
                            <m:sub>
                              <m:r>
                                <a:rPr lang="lt-LT" sz="1200" b="0" i="1">
                                  <a:solidFill>
                                    <a:schemeClr val="tx1"/>
                                  </a:solidFill>
                                  <a:effectLst/>
                                  <a:latin typeface="Cambria Math" panose="02040503050406030204" pitchFamily="18" charset="0"/>
                                  <a:ea typeface="+mn-ea"/>
                                  <a:cs typeface="+mn-cs"/>
                                </a:rPr>
                                <m:t>𝑖</m:t>
                              </m:r>
                            </m:sub>
                          </m:sSub>
                        </m:e>
                      </m:nary>
                    </m:e>
                  </m:d>
                </m:oMath>
              </a14:m>
              <a:r>
                <a:rPr lang="lt-LT" sz="1200"/>
                <a:t> </a:t>
              </a:r>
              <a14:m>
                <m:oMath xmlns:m="http://schemas.openxmlformats.org/officeDocument/2006/math">
                  <m:r>
                    <a:rPr lang="lt-LT" sz="1200" i="1">
                      <a:latin typeface="Cambria Math" panose="02040503050406030204" pitchFamily="18" charset="0"/>
                      <a:ea typeface="Cambria Math" panose="02040503050406030204" pitchFamily="18" charset="0"/>
                    </a:rPr>
                    <m:t>×</m:t>
                  </m:r>
                  <m:r>
                    <a:rPr lang="lt-LT" sz="1200" b="0" i="1">
                      <a:latin typeface="Cambria Math" panose="02040503050406030204" pitchFamily="18" charset="0"/>
                      <a:ea typeface="Cambria Math" panose="02040503050406030204" pitchFamily="18" charset="0"/>
                    </a:rPr>
                    <m:t>𝑌</m:t>
                  </m:r>
                </m:oMath>
              </a14:m>
              <a:endParaRPr lang="lt-LT" sz="1200"/>
            </a:p>
          </xdr:txBody>
        </xdr:sp>
      </mc:Choice>
      <mc:Fallback xmlns="">
        <xdr:sp macro="" textlink="">
          <xdr:nvSpPr>
            <xdr:cNvPr id="7" name="TextBox 6"/>
            <xdr:cNvSpPr txBox="1"/>
          </xdr:nvSpPr>
          <xdr:spPr>
            <a:xfrm>
              <a:off x="6143625" y="28822650"/>
              <a:ext cx="1190626"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lt-LT" sz="1200" b="0" i="0">
                  <a:latin typeface="Cambria Math" panose="02040503050406030204" pitchFamily="18" charset="0"/>
                </a:rPr>
                <a:t>𝑇</a:t>
              </a:r>
              <a:r>
                <a:rPr lang="lt-LT" sz="1200" i="0">
                  <a:latin typeface="Cambria Math" panose="02040503050406030204" pitchFamily="18" charset="0"/>
                </a:rPr>
                <a:t>=</a:t>
              </a:r>
              <a:r>
                <a:rPr lang="lt-LT" sz="1200"/>
                <a:t> </a:t>
              </a:r>
              <a:r>
                <a:rPr lang="lt-LT" sz="1200" i="0">
                  <a:latin typeface="Cambria Math" panose="02040503050406030204" pitchFamily="18" charset="0"/>
                </a:rPr>
                <a:t>(</a:t>
              </a:r>
              <a:r>
                <a:rPr lang="lt-LT" sz="1200" i="0">
                  <a:solidFill>
                    <a:schemeClr val="tx1"/>
                  </a:solidFill>
                  <a:effectLst/>
                  <a:latin typeface="Cambria Math" panose="02040503050406030204" pitchFamily="18" charset="0"/>
                  <a:ea typeface="+mn-ea"/>
                  <a:cs typeface="+mn-cs"/>
                </a:rPr>
                <a:t>∑</a:t>
              </a:r>
              <a:r>
                <a:rPr lang="lt-LT" sz="1200" b="0" i="0">
                  <a:solidFill>
                    <a:schemeClr val="tx1"/>
                  </a:solidFill>
                  <a:effectLst/>
                  <a:latin typeface="Cambria Math" panose="02040503050406030204" pitchFamily="18" charset="0"/>
                  <a:ea typeface="+mn-ea"/>
                  <a:cs typeface="+mn-cs"/>
                </a:rPr>
                <a:t>▒𝑃_𝑖 )</a:t>
              </a:r>
              <a:r>
                <a:rPr lang="lt-LT" sz="1200"/>
                <a:t> </a:t>
              </a:r>
              <a:r>
                <a:rPr lang="lt-LT" sz="1200" i="0">
                  <a:latin typeface="Cambria Math" panose="02040503050406030204" pitchFamily="18" charset="0"/>
                  <a:ea typeface="Cambria Math" panose="02040503050406030204" pitchFamily="18" charset="0"/>
                </a:rPr>
                <a:t>×</a:t>
              </a:r>
              <a:r>
                <a:rPr lang="lt-LT" sz="1200" b="0" i="0">
                  <a:latin typeface="Cambria Math" panose="02040503050406030204" pitchFamily="18" charset="0"/>
                  <a:ea typeface="Cambria Math" panose="02040503050406030204" pitchFamily="18" charset="0"/>
                </a:rPr>
                <a:t>𝑌</a:t>
              </a:r>
              <a:endParaRPr lang="lt-LT" sz="1200"/>
            </a:p>
          </xdr:txBody>
        </xdr:sp>
      </mc:Fallback>
    </mc:AlternateContent>
    <xdr:clientData/>
  </xdr:oneCellAnchor>
  <xdr:oneCellAnchor>
    <xdr:from>
      <xdr:col>0</xdr:col>
      <xdr:colOff>0</xdr:colOff>
      <xdr:row>119</xdr:row>
      <xdr:rowOff>9525</xdr:rowOff>
    </xdr:from>
    <xdr:ext cx="1295400" cy="504825"/>
    <mc:AlternateContent xmlns:mc="http://schemas.openxmlformats.org/markup-compatibility/2006" xmlns:a14="http://schemas.microsoft.com/office/drawing/2010/main">
      <mc:Choice Requires="a14">
        <xdr:sp macro="" textlink="">
          <xdr:nvSpPr>
            <xdr:cNvPr id="8" name="TextBox 7"/>
            <xdr:cNvSpPr txBox="1"/>
          </xdr:nvSpPr>
          <xdr:spPr>
            <a:xfrm>
              <a:off x="4733925" y="283940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200" i="1"/>
                <a:t>P</a:t>
              </a:r>
              <a14:m>
                <m:oMath xmlns:m="http://schemas.openxmlformats.org/officeDocument/2006/math">
                  <m:r>
                    <a:rPr lang="lt-LT" sz="1200" i="1">
                      <a:latin typeface="Cambria Math" panose="02040503050406030204" pitchFamily="18" charset="0"/>
                    </a:rPr>
                    <m:t>=</m:t>
                  </m:r>
                </m:oMath>
              </a14:m>
              <a:r>
                <a:rPr lang="lt-LT" sz="1200" i="1"/>
                <a:t> </a:t>
              </a:r>
              <a14:m>
                <m:oMath xmlns:m="http://schemas.openxmlformats.org/officeDocument/2006/math">
                  <m:f>
                    <m:fPr>
                      <m:ctrlPr>
                        <a:rPr lang="lt-LT" sz="1200" i="1">
                          <a:latin typeface="Cambria Math" panose="02040503050406030204" pitchFamily="18" charset="0"/>
                        </a:rPr>
                      </m:ctrlPr>
                    </m:fPr>
                    <m:num>
                      <m:sSub>
                        <m:sSubPr>
                          <m:ctrlPr>
                            <a:rPr lang="lt-LT" sz="1200" i="1">
                              <a:latin typeface="Cambria Math" panose="02040503050406030204" pitchFamily="18" charset="0"/>
                            </a:rPr>
                          </m:ctrlPr>
                        </m:sSubPr>
                        <m:e>
                          <m:r>
                            <a:rPr lang="lt-LT" sz="1200" b="0" i="1">
                              <a:latin typeface="Cambria Math" panose="02040503050406030204" pitchFamily="18" charset="0"/>
                            </a:rPr>
                            <m:t>𝐵</m:t>
                          </m:r>
                        </m:e>
                        <m:sub>
                          <m:r>
                            <a:rPr lang="lt-LT" sz="1200" b="0" i="1">
                              <a:latin typeface="Cambria Math" panose="02040503050406030204" pitchFamily="18" charset="0"/>
                            </a:rPr>
                            <m:t>𝑖</m:t>
                          </m:r>
                        </m:sub>
                      </m:sSub>
                    </m:num>
                    <m:den>
                      <m:sSub>
                        <m:sSubPr>
                          <m:ctrlPr>
                            <a:rPr lang="lt-LT" sz="1200" i="1">
                              <a:latin typeface="Cambria Math" panose="02040503050406030204" pitchFamily="18" charset="0"/>
                            </a:rPr>
                          </m:ctrlPr>
                        </m:sSubPr>
                        <m:e>
                          <m:r>
                            <a:rPr lang="lt-LT" sz="1200" b="0" i="1">
                              <a:latin typeface="Cambria Math" panose="02040503050406030204" pitchFamily="18" charset="0"/>
                            </a:rPr>
                            <m:t>𝐵</m:t>
                          </m:r>
                        </m:e>
                        <m:sub>
                          <m:r>
                            <a:rPr lang="lt-LT" sz="1200" b="0" i="1">
                              <a:latin typeface="Cambria Math" panose="02040503050406030204" pitchFamily="18" charset="0"/>
                            </a:rPr>
                            <m:t>𝑚𝑎𝑥</m:t>
                          </m:r>
                        </m:sub>
                      </m:sSub>
                    </m:den>
                  </m:f>
                </m:oMath>
              </a14:m>
              <a:r>
                <a:rPr lang="lt-LT" sz="1200" i="1"/>
                <a:t> </a:t>
              </a:r>
              <a14:m>
                <m:oMath xmlns:m="http://schemas.openxmlformats.org/officeDocument/2006/math">
                  <m:r>
                    <a:rPr lang="lt-LT" sz="1200" i="1">
                      <a:latin typeface="Cambria Math" panose="02040503050406030204" pitchFamily="18" charset="0"/>
                      <a:ea typeface="Cambria Math" panose="02040503050406030204" pitchFamily="18" charset="0"/>
                    </a:rPr>
                    <m:t>×</m:t>
                  </m:r>
                  <m:sSub>
                    <m:sSubPr>
                      <m:ctrlPr>
                        <a:rPr lang="lt-LT" sz="1200" b="0" i="1">
                          <a:latin typeface="Cambria Math" panose="02040503050406030204" pitchFamily="18" charset="0"/>
                          <a:ea typeface="Cambria Math" panose="02040503050406030204" pitchFamily="18" charset="0"/>
                        </a:rPr>
                      </m:ctrlPr>
                    </m:sSubPr>
                    <m:e>
                      <m:r>
                        <a:rPr lang="lt-LT" sz="1200" b="0" i="1">
                          <a:latin typeface="Cambria Math" panose="02040503050406030204" pitchFamily="18" charset="0"/>
                          <a:ea typeface="Cambria Math" panose="02040503050406030204" pitchFamily="18" charset="0"/>
                        </a:rPr>
                        <m:t>𝐿</m:t>
                      </m:r>
                    </m:e>
                    <m:sub>
                      <m:r>
                        <a:rPr lang="lt-LT" sz="1200" b="0" i="1">
                          <a:latin typeface="Cambria Math" panose="02040503050406030204" pitchFamily="18" charset="0"/>
                          <a:ea typeface="Cambria Math" panose="02040503050406030204" pitchFamily="18" charset="0"/>
                        </a:rPr>
                        <m:t>𝑖</m:t>
                      </m:r>
                    </m:sub>
                  </m:sSub>
                </m:oMath>
              </a14:m>
              <a:endParaRPr lang="lt-LT" sz="1200" i="1"/>
            </a:p>
          </xdr:txBody>
        </xdr:sp>
      </mc:Choice>
      <mc:Fallback xmlns="">
        <xdr:sp macro="" textlink="">
          <xdr:nvSpPr>
            <xdr:cNvPr id="8" name="TextBox 7"/>
            <xdr:cNvSpPr txBox="1"/>
          </xdr:nvSpPr>
          <xdr:spPr>
            <a:xfrm>
              <a:off x="4733925" y="283940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200" i="1"/>
                <a:t>P</a:t>
              </a:r>
              <a:r>
                <a:rPr lang="lt-LT" sz="1200" i="0">
                  <a:latin typeface="Cambria Math" panose="02040503050406030204" pitchFamily="18" charset="0"/>
                </a:rPr>
                <a:t>=</a:t>
              </a:r>
              <a:r>
                <a:rPr lang="lt-LT" sz="1200" i="1"/>
                <a:t> </a:t>
              </a:r>
              <a:r>
                <a:rPr lang="lt-LT" sz="1200" b="0" i="0">
                  <a:latin typeface="Cambria Math" panose="02040503050406030204" pitchFamily="18" charset="0"/>
                </a:rPr>
                <a:t>𝐵_𝑖/𝐵_𝑚𝑎𝑥 </a:t>
              </a:r>
              <a:r>
                <a:rPr lang="lt-LT" sz="1200" i="1"/>
                <a:t> </a:t>
              </a:r>
              <a:r>
                <a:rPr lang="lt-LT" sz="1200" i="0">
                  <a:latin typeface="Cambria Math" panose="02040503050406030204" pitchFamily="18" charset="0"/>
                  <a:ea typeface="Cambria Math" panose="02040503050406030204" pitchFamily="18" charset="0"/>
                </a:rPr>
                <a:t>×</a:t>
              </a:r>
              <a:r>
                <a:rPr lang="lt-LT" sz="1200" b="0" i="0">
                  <a:latin typeface="Cambria Math" panose="02040503050406030204" pitchFamily="18" charset="0"/>
                  <a:ea typeface="Cambria Math" panose="02040503050406030204" pitchFamily="18" charset="0"/>
                </a:rPr>
                <a:t>𝐿_𝑖</a:t>
              </a:r>
              <a:endParaRPr lang="lt-LT" sz="1200" i="1"/>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4</xdr:col>
      <xdr:colOff>133350</xdr:colOff>
      <xdr:row>90</xdr:row>
      <xdr:rowOff>57150</xdr:rowOff>
    </xdr:from>
    <xdr:ext cx="962025" cy="400050"/>
    <mc:AlternateContent xmlns:mc="http://schemas.openxmlformats.org/markup-compatibility/2006" xmlns:a14="http://schemas.microsoft.com/office/drawing/2010/main">
      <mc:Choice Requires="a14">
        <xdr:sp macro="" textlink="">
          <xdr:nvSpPr>
            <xdr:cNvPr id="10" name="TextBox 9"/>
            <xdr:cNvSpPr txBox="1"/>
          </xdr:nvSpPr>
          <xdr:spPr>
            <a:xfrm>
              <a:off x="1933575" y="28203525"/>
              <a:ext cx="962025" cy="4000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r>
                    <a:rPr lang="lt-LT" sz="1300" b="0" i="1">
                      <a:latin typeface="Cambria Math" panose="02040503050406030204" pitchFamily="18" charset="0"/>
                      <a:ea typeface="Cambria Math" panose="02040503050406030204" pitchFamily="18" charset="0"/>
                    </a:rPr>
                    <m:t>𝑆</m:t>
                  </m:r>
                  <m:r>
                    <a:rPr lang="lt-LT" sz="1300" i="1">
                      <a:latin typeface="Cambria Math" panose="02040503050406030204" pitchFamily="18" charset="0"/>
                      <a:ea typeface="Cambria Math" panose="02040503050406030204" pitchFamily="18" charset="0"/>
                    </a:rPr>
                    <m:t>=</m:t>
                  </m:r>
                </m:oMath>
              </a14:m>
              <a:r>
                <a:rPr lang="lt-LT" sz="1300">
                  <a:latin typeface="Cambria Math" panose="02040503050406030204" pitchFamily="18" charset="0"/>
                  <a:ea typeface="Cambria Math" panose="02040503050406030204" pitchFamily="18" charset="0"/>
                </a:rPr>
                <a:t> </a:t>
              </a:r>
              <a14:m>
                <m:oMath xmlns:m="http://schemas.openxmlformats.org/officeDocument/2006/math">
                  <m:r>
                    <a:rPr lang="en-US" sz="1300" b="0" i="1">
                      <a:latin typeface="Cambria Math" panose="02040503050406030204" pitchFamily="18" charset="0"/>
                      <a:ea typeface="Cambria Math" panose="02040503050406030204" pitchFamily="18" charset="0"/>
                    </a:rPr>
                    <m:t>𝐶</m:t>
                  </m:r>
                </m:oMath>
              </a14:m>
              <a:r>
                <a:rPr lang="lt-LT" sz="1300">
                  <a:latin typeface="Cambria Math" panose="02040503050406030204" pitchFamily="18" charset="0"/>
                  <a:ea typeface="Cambria Math" panose="02040503050406030204" pitchFamily="18" charset="0"/>
                </a:rPr>
                <a:t> </a:t>
              </a:r>
              <a14:m>
                <m:oMath xmlns:m="http://schemas.openxmlformats.org/officeDocument/2006/math">
                  <m:r>
                    <a:rPr lang="lt-LT" sz="1300" b="0" i="0">
                      <a:latin typeface="Cambria Math" panose="02040503050406030204" pitchFamily="18" charset="0"/>
                      <a:ea typeface="Cambria Math" panose="02040503050406030204" pitchFamily="18" charset="0"/>
                    </a:rPr>
                    <m:t>+</m:t>
                  </m:r>
                  <m:r>
                    <a:rPr lang="en-US" sz="1300" b="0" i="0">
                      <a:latin typeface="Cambria Math" panose="02040503050406030204" pitchFamily="18" charset="0"/>
                      <a:ea typeface="Cambria Math" panose="02040503050406030204" pitchFamily="18" charset="0"/>
                    </a:rPr>
                    <m:t> </m:t>
                  </m:r>
                  <m:r>
                    <a:rPr lang="en-US" sz="1300" b="0" i="1">
                      <a:latin typeface="Cambria Math" panose="02040503050406030204" pitchFamily="18" charset="0"/>
                      <a:ea typeface="Cambria Math" panose="02040503050406030204" pitchFamily="18" charset="0"/>
                    </a:rPr>
                    <m:t>𝑇</m:t>
                  </m:r>
                </m:oMath>
              </a14:m>
              <a:endParaRPr lang="lt-LT" sz="1300">
                <a:latin typeface="Cambria Math" panose="02040503050406030204" pitchFamily="18" charset="0"/>
                <a:ea typeface="Cambria Math" panose="02040503050406030204" pitchFamily="18" charset="0"/>
              </a:endParaRPr>
            </a:p>
          </xdr:txBody>
        </xdr:sp>
      </mc:Choice>
      <mc:Fallback xmlns="">
        <xdr:sp macro="" textlink="">
          <xdr:nvSpPr>
            <xdr:cNvPr id="10" name="TextBox 9"/>
            <xdr:cNvSpPr txBox="1"/>
          </xdr:nvSpPr>
          <xdr:spPr>
            <a:xfrm>
              <a:off x="1933575" y="28203525"/>
              <a:ext cx="962025" cy="4000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lt-LT" sz="1300" b="0" i="0">
                  <a:latin typeface="Cambria Math" panose="02040503050406030204" pitchFamily="18" charset="0"/>
                  <a:ea typeface="Cambria Math" panose="02040503050406030204" pitchFamily="18" charset="0"/>
                </a:rPr>
                <a:t>𝑆</a:t>
              </a:r>
              <a:r>
                <a:rPr lang="lt-LT" sz="1300" i="0">
                  <a:latin typeface="Cambria Math" panose="02040503050406030204" pitchFamily="18" charset="0"/>
                  <a:ea typeface="Cambria Math" panose="02040503050406030204" pitchFamily="18" charset="0"/>
                </a:rPr>
                <a:t>=</a:t>
              </a:r>
              <a:r>
                <a:rPr lang="lt-LT" sz="1300">
                  <a:latin typeface="Cambria Math" panose="02040503050406030204" pitchFamily="18" charset="0"/>
                  <a:ea typeface="Cambria Math" panose="02040503050406030204" pitchFamily="18" charset="0"/>
                </a:rPr>
                <a:t> </a:t>
              </a:r>
              <a:r>
                <a:rPr lang="en-US" sz="1300" b="0" i="0">
                  <a:latin typeface="Cambria Math" panose="02040503050406030204" pitchFamily="18" charset="0"/>
                  <a:ea typeface="Cambria Math" panose="02040503050406030204" pitchFamily="18" charset="0"/>
                </a:rPr>
                <a:t>𝐶</a:t>
              </a:r>
              <a:r>
                <a:rPr lang="lt-LT" sz="1300">
                  <a:latin typeface="Cambria Math" panose="02040503050406030204" pitchFamily="18" charset="0"/>
                  <a:ea typeface="Cambria Math" panose="02040503050406030204" pitchFamily="18" charset="0"/>
                </a:rPr>
                <a:t> </a:t>
              </a:r>
              <a:r>
                <a:rPr lang="lt-LT" sz="1300" b="0" i="0">
                  <a:latin typeface="Cambria Math" panose="02040503050406030204" pitchFamily="18" charset="0"/>
                  <a:ea typeface="Cambria Math" panose="02040503050406030204" pitchFamily="18" charset="0"/>
                </a:rPr>
                <a:t>+</a:t>
              </a:r>
              <a:r>
                <a:rPr lang="en-US" sz="1300" b="0" i="0">
                  <a:latin typeface="Cambria Math" panose="02040503050406030204" pitchFamily="18" charset="0"/>
                  <a:ea typeface="Cambria Math" panose="02040503050406030204" pitchFamily="18" charset="0"/>
                </a:rPr>
                <a:t> 𝑇</a:t>
              </a:r>
              <a:endParaRPr lang="lt-LT" sz="1300">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114300</xdr:colOff>
      <xdr:row>99</xdr:row>
      <xdr:rowOff>19050</xdr:rowOff>
    </xdr:from>
    <xdr:ext cx="1023937" cy="381000"/>
    <mc:AlternateContent xmlns:mc="http://schemas.openxmlformats.org/markup-compatibility/2006" xmlns:a14="http://schemas.microsoft.com/office/drawing/2010/main">
      <mc:Choice Requires="a14">
        <xdr:sp macro="" textlink="">
          <xdr:nvSpPr>
            <xdr:cNvPr id="13" name="TextBox 12"/>
            <xdr:cNvSpPr txBox="1"/>
          </xdr:nvSpPr>
          <xdr:spPr>
            <a:xfrm>
              <a:off x="1914525" y="29470350"/>
              <a:ext cx="1023937" cy="381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ctr">
              <a:noAutofit/>
            </a:bodyPr>
            <a:lstStyle/>
            <a:p>
              <a:pPr algn="ctr"/>
              <a14:m>
                <m:oMath xmlns:m="http://schemas.openxmlformats.org/officeDocument/2006/math">
                  <m:r>
                    <a:rPr lang="en-US" sz="1400" b="0" i="1">
                      <a:latin typeface="Cambria Math" panose="02040503050406030204" pitchFamily="18" charset="0"/>
                      <a:ea typeface="Cambria Math" panose="02040503050406030204" pitchFamily="18" charset="0"/>
                    </a:rPr>
                    <m:t>𝐶</m:t>
                  </m:r>
                  <m:r>
                    <a:rPr lang="lt-LT" sz="1400" i="1">
                      <a:latin typeface="Cambria Math" panose="02040503050406030204" pitchFamily="18" charset="0"/>
                      <a:ea typeface="Cambria Math" panose="02040503050406030204" pitchFamily="18" charset="0"/>
                    </a:rPr>
                    <m:t>=</m:t>
                  </m:r>
                </m:oMath>
              </a14:m>
              <a:r>
                <a:rPr lang="lt-LT" sz="1400">
                  <a:latin typeface="Cambria Math" panose="02040503050406030204" pitchFamily="18" charset="0"/>
                  <a:ea typeface="Cambria Math" panose="02040503050406030204" pitchFamily="18" charset="0"/>
                </a:rPr>
                <a:t> </a:t>
              </a:r>
              <a14:m>
                <m:oMath xmlns:m="http://schemas.openxmlformats.org/officeDocument/2006/math">
                  <m:f>
                    <m:fPr>
                      <m:ctrlPr>
                        <a:rPr lang="lt-LT" sz="1400" i="1">
                          <a:latin typeface="Cambria Math" panose="02040503050406030204" pitchFamily="18" charset="0"/>
                          <a:ea typeface="Cambria Math" panose="02040503050406030204" pitchFamily="18" charset="0"/>
                        </a:rPr>
                      </m:ctrlPr>
                    </m:fPr>
                    <m:num>
                      <m:sSub>
                        <m:sSubPr>
                          <m:ctrlPr>
                            <a:rPr lang="lt-LT" sz="1400" i="1">
                              <a:latin typeface="Cambria Math" panose="02040503050406030204" pitchFamily="18" charset="0"/>
                              <a:ea typeface="Cambria Math" panose="02040503050406030204" pitchFamily="18" charset="0"/>
                            </a:rPr>
                          </m:ctrlPr>
                        </m:sSubPr>
                        <m:e>
                          <m:r>
                            <a:rPr lang="en-US" sz="1400" b="0" i="1">
                              <a:latin typeface="Cambria Math" panose="02040503050406030204" pitchFamily="18" charset="0"/>
                              <a:ea typeface="Cambria Math" panose="02040503050406030204" pitchFamily="18" charset="0"/>
                            </a:rPr>
                            <m:t>𝐶</m:t>
                          </m:r>
                        </m:e>
                        <m:sub>
                          <m:r>
                            <a:rPr lang="en-US" sz="1400" b="0" i="1">
                              <a:latin typeface="Cambria Math" panose="02040503050406030204" pitchFamily="18" charset="0"/>
                              <a:ea typeface="Cambria Math" panose="02040503050406030204" pitchFamily="18" charset="0"/>
                            </a:rPr>
                            <m:t>𝑚𝑖𝑛</m:t>
                          </m:r>
                        </m:sub>
                      </m:sSub>
                    </m:num>
                    <m:den>
                      <m:sSub>
                        <m:sSubPr>
                          <m:ctrlPr>
                            <a:rPr lang="lt-LT" sz="1400" i="1">
                              <a:latin typeface="Cambria Math" panose="02040503050406030204" pitchFamily="18" charset="0"/>
                              <a:ea typeface="Cambria Math" panose="02040503050406030204" pitchFamily="18" charset="0"/>
                            </a:rPr>
                          </m:ctrlPr>
                        </m:sSubPr>
                        <m:e>
                          <m:r>
                            <a:rPr lang="en-US" sz="1400" b="0" i="1">
                              <a:latin typeface="Cambria Math" panose="02040503050406030204" pitchFamily="18" charset="0"/>
                              <a:ea typeface="Cambria Math" panose="02040503050406030204" pitchFamily="18" charset="0"/>
                            </a:rPr>
                            <m:t>𝐶</m:t>
                          </m:r>
                        </m:e>
                        <m:sub>
                          <m:r>
                            <a:rPr lang="en-US" sz="1400" b="0" i="1">
                              <a:latin typeface="Cambria Math" panose="02040503050406030204" pitchFamily="18" charset="0"/>
                              <a:ea typeface="Cambria Math" panose="02040503050406030204" pitchFamily="18" charset="0"/>
                            </a:rPr>
                            <m:t>𝑖</m:t>
                          </m:r>
                        </m:sub>
                      </m:sSub>
                    </m:den>
                  </m:f>
                </m:oMath>
              </a14:m>
              <a:r>
                <a:rPr lang="lt-LT" sz="1400">
                  <a:latin typeface="Cambria Math" panose="02040503050406030204" pitchFamily="18" charset="0"/>
                  <a:ea typeface="Cambria Math" panose="02040503050406030204" pitchFamily="18" charset="0"/>
                </a:rPr>
                <a:t> </a:t>
              </a:r>
              <a14:m>
                <m:oMath xmlns:m="http://schemas.openxmlformats.org/officeDocument/2006/math">
                  <m:r>
                    <a:rPr lang="lt-LT" sz="1400" b="0" i="1">
                      <a:solidFill>
                        <a:schemeClr val="tx1"/>
                      </a:solidFill>
                      <a:latin typeface="Cambria Math" panose="02040503050406030204" pitchFamily="18" charset="0"/>
                      <a:ea typeface="Cambria Math" panose="02040503050406030204" pitchFamily="18" charset="0"/>
                      <a:cs typeface="+mn-cs"/>
                    </a:rPr>
                    <m:t>×</m:t>
                  </m:r>
                  <m:r>
                    <a:rPr lang="en-US" sz="1400" b="0" i="1">
                      <a:solidFill>
                        <a:schemeClr val="tx1"/>
                      </a:solidFill>
                      <a:latin typeface="Cambria Math" panose="02040503050406030204" pitchFamily="18" charset="0"/>
                      <a:ea typeface="Cambria Math" panose="02040503050406030204" pitchFamily="18" charset="0"/>
                      <a:cs typeface="+mn-cs"/>
                    </a:rPr>
                    <m:t>𝑋</m:t>
                  </m:r>
                </m:oMath>
              </a14:m>
              <a:endParaRPr lang="lt-LT" sz="1400" b="0" i="1">
                <a:solidFill>
                  <a:schemeClr val="tx1"/>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13" name="TextBox 12"/>
            <xdr:cNvSpPr txBox="1"/>
          </xdr:nvSpPr>
          <xdr:spPr>
            <a:xfrm>
              <a:off x="1914525" y="29470350"/>
              <a:ext cx="1023937" cy="381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ctr">
              <a:noAutofit/>
            </a:bodyPr>
            <a:lstStyle/>
            <a:p>
              <a:pPr algn="ctr"/>
              <a:r>
                <a:rPr lang="en-US" sz="1400" b="0" i="0">
                  <a:latin typeface="Cambria Math" panose="02040503050406030204" pitchFamily="18" charset="0"/>
                  <a:ea typeface="Cambria Math" panose="02040503050406030204" pitchFamily="18" charset="0"/>
                </a:rPr>
                <a:t>𝐶</a:t>
              </a:r>
              <a:r>
                <a:rPr lang="lt-LT" sz="1400" i="0">
                  <a:latin typeface="Cambria Math" panose="02040503050406030204" pitchFamily="18" charset="0"/>
                  <a:ea typeface="Cambria Math" panose="02040503050406030204" pitchFamily="18" charset="0"/>
                </a:rPr>
                <a:t>=</a:t>
              </a:r>
              <a:r>
                <a:rPr lang="lt-LT" sz="1400">
                  <a:latin typeface="Cambria Math" panose="02040503050406030204" pitchFamily="18" charset="0"/>
                  <a:ea typeface="Cambria Math" panose="02040503050406030204" pitchFamily="18" charset="0"/>
                </a:rPr>
                <a:t> </a:t>
              </a:r>
              <a:r>
                <a:rPr lang="en-US" sz="1400" b="0" i="0">
                  <a:latin typeface="Cambria Math" panose="02040503050406030204" pitchFamily="18" charset="0"/>
                  <a:ea typeface="Cambria Math" panose="02040503050406030204" pitchFamily="18" charset="0"/>
                </a:rPr>
                <a:t>𝐶</a:t>
              </a:r>
              <a:r>
                <a:rPr lang="lt-LT" sz="1400" b="0" i="0">
                  <a:latin typeface="Cambria Math" panose="02040503050406030204" pitchFamily="18" charset="0"/>
                  <a:ea typeface="Cambria Math" panose="02040503050406030204" pitchFamily="18" charset="0"/>
                </a:rPr>
                <a:t>_</a:t>
              </a:r>
              <a:r>
                <a:rPr lang="en-US" sz="1400" b="0" i="0">
                  <a:latin typeface="Cambria Math" panose="02040503050406030204" pitchFamily="18" charset="0"/>
                  <a:ea typeface="Cambria Math" panose="02040503050406030204" pitchFamily="18" charset="0"/>
                </a:rPr>
                <a:t>𝑚𝑖𝑛</a:t>
              </a:r>
              <a:r>
                <a:rPr lang="lt-LT" sz="1400" b="0" i="0">
                  <a:latin typeface="Cambria Math" panose="02040503050406030204" pitchFamily="18" charset="0"/>
                  <a:ea typeface="Cambria Math" panose="02040503050406030204" pitchFamily="18" charset="0"/>
                </a:rPr>
                <a:t>/</a:t>
              </a:r>
              <a:r>
                <a:rPr lang="en-US" sz="1400" b="0" i="0">
                  <a:latin typeface="Cambria Math" panose="02040503050406030204" pitchFamily="18" charset="0"/>
                  <a:ea typeface="Cambria Math" panose="02040503050406030204" pitchFamily="18" charset="0"/>
                </a:rPr>
                <a:t>𝐶</a:t>
              </a:r>
              <a:r>
                <a:rPr lang="lt-LT" sz="1400" b="0" i="0">
                  <a:latin typeface="Cambria Math" panose="02040503050406030204" pitchFamily="18" charset="0"/>
                  <a:ea typeface="Cambria Math" panose="02040503050406030204" pitchFamily="18" charset="0"/>
                </a:rPr>
                <a:t>_</a:t>
              </a:r>
              <a:r>
                <a:rPr lang="en-US" sz="1400" b="0" i="0">
                  <a:latin typeface="Cambria Math" panose="02040503050406030204" pitchFamily="18" charset="0"/>
                  <a:ea typeface="Cambria Math" panose="02040503050406030204" pitchFamily="18" charset="0"/>
                </a:rPr>
                <a:t>𝑖 </a:t>
              </a:r>
              <a:r>
                <a:rPr lang="lt-LT" sz="1400">
                  <a:latin typeface="Cambria Math" panose="02040503050406030204" pitchFamily="18" charset="0"/>
                  <a:ea typeface="Cambria Math" panose="02040503050406030204" pitchFamily="18" charset="0"/>
                </a:rPr>
                <a:t> </a:t>
              </a:r>
              <a:r>
                <a:rPr lang="lt-LT" sz="1400" b="0" i="0">
                  <a:solidFill>
                    <a:schemeClr val="tx1"/>
                  </a:solidFill>
                  <a:latin typeface="Cambria Math" panose="02040503050406030204" pitchFamily="18" charset="0"/>
                  <a:ea typeface="Cambria Math" panose="02040503050406030204" pitchFamily="18" charset="0"/>
                  <a:cs typeface="+mn-cs"/>
                </a:rPr>
                <a:t>×</a:t>
              </a:r>
              <a:r>
                <a:rPr lang="en-US" sz="1400" b="0" i="0">
                  <a:solidFill>
                    <a:schemeClr val="tx1"/>
                  </a:solidFill>
                  <a:latin typeface="Cambria Math" panose="02040503050406030204" pitchFamily="18" charset="0"/>
                  <a:ea typeface="Cambria Math" panose="02040503050406030204" pitchFamily="18" charset="0"/>
                  <a:cs typeface="+mn-cs"/>
                </a:rPr>
                <a:t>𝑋</a:t>
              </a:r>
              <a:endParaRPr lang="lt-LT" sz="1400" b="0" i="1">
                <a:solidFill>
                  <a:schemeClr val="tx1"/>
                </a:solidFill>
                <a:latin typeface="Cambria Math" panose="02040503050406030204" pitchFamily="18" charset="0"/>
                <a:ea typeface="Cambria Math" panose="02040503050406030204" pitchFamily="18" charset="0"/>
                <a:cs typeface="+mn-cs"/>
              </a:endParaRPr>
            </a:p>
          </xdr:txBody>
        </xdr:sp>
      </mc:Fallback>
    </mc:AlternateContent>
    <xdr:clientData/>
  </xdr:oneCellAnchor>
  <xdr:oneCellAnchor>
    <xdr:from>
      <xdr:col>4</xdr:col>
      <xdr:colOff>142875</xdr:colOff>
      <xdr:row>92</xdr:row>
      <xdr:rowOff>0</xdr:rowOff>
    </xdr:from>
    <xdr:ext cx="962025" cy="400050"/>
    <mc:AlternateContent xmlns:mc="http://schemas.openxmlformats.org/markup-compatibility/2006" xmlns:a14="http://schemas.microsoft.com/office/drawing/2010/main">
      <mc:Choice Requires="a14">
        <xdr:sp macro="" textlink="">
          <xdr:nvSpPr>
            <xdr:cNvPr id="15" name="TextBox 14"/>
            <xdr:cNvSpPr txBox="1"/>
          </xdr:nvSpPr>
          <xdr:spPr>
            <a:xfrm>
              <a:off x="1943100" y="28651200"/>
              <a:ext cx="962025"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r>
                    <a:rPr lang="en-US" sz="1300" b="0" i="1">
                      <a:latin typeface="Cambria Math" panose="02040503050406030204" pitchFamily="18" charset="0"/>
                      <a:ea typeface="Cambria Math" panose="02040503050406030204" pitchFamily="18" charset="0"/>
                    </a:rPr>
                    <m:t>𝑇</m:t>
                  </m:r>
                  <m:r>
                    <a:rPr lang="lt-LT" sz="1300" i="1">
                      <a:latin typeface="Cambria Math" panose="02040503050406030204" pitchFamily="18" charset="0"/>
                      <a:ea typeface="Cambria Math" panose="02040503050406030204" pitchFamily="18" charset="0"/>
                    </a:rPr>
                    <m:t>=</m:t>
                  </m:r>
                </m:oMath>
              </a14:m>
              <a:r>
                <a:rPr lang="lt-LT" sz="1300">
                  <a:latin typeface="Cambria Math" panose="02040503050406030204" pitchFamily="18" charset="0"/>
                  <a:ea typeface="Cambria Math" panose="02040503050406030204" pitchFamily="18" charset="0"/>
                </a:rPr>
                <a:t> </a:t>
              </a:r>
              <a14:m>
                <m:oMath xmlns:m="http://schemas.openxmlformats.org/officeDocument/2006/math">
                  <m:nary>
                    <m:naryPr>
                      <m:chr m:val="∑"/>
                      <m:subHide m:val="on"/>
                      <m:supHide m:val="on"/>
                      <m:ctrlPr>
                        <a:rPr lang="lt-LT" sz="1300" b="0" i="1">
                          <a:latin typeface="Cambria Math" panose="02040503050406030204" pitchFamily="18" charset="0"/>
                          <a:ea typeface="Cambria Math" panose="02040503050406030204" pitchFamily="18" charset="0"/>
                        </a:rPr>
                      </m:ctrlPr>
                    </m:naryPr>
                    <m:sub/>
                    <m:sup/>
                    <m:e>
                      <m:sSub>
                        <m:sSubPr>
                          <m:ctrlPr>
                            <a:rPr lang="lt-LT" sz="1300" b="0" i="1">
                              <a:latin typeface="Cambria Math" panose="02040503050406030204" pitchFamily="18" charset="0"/>
                              <a:ea typeface="Cambria Math" panose="02040503050406030204" pitchFamily="18" charset="0"/>
                            </a:rPr>
                          </m:ctrlPr>
                        </m:sSubPr>
                        <m:e>
                          <m:r>
                            <a:rPr lang="en-US" sz="1300" b="0" i="1">
                              <a:latin typeface="Cambria Math" panose="02040503050406030204" pitchFamily="18" charset="0"/>
                              <a:ea typeface="Cambria Math" panose="02040503050406030204" pitchFamily="18" charset="0"/>
                            </a:rPr>
                            <m:t>𝑇</m:t>
                          </m:r>
                        </m:e>
                        <m:sub>
                          <m:r>
                            <a:rPr lang="en-US" sz="1300" b="0" i="1">
                              <a:latin typeface="Cambria Math" panose="02040503050406030204" pitchFamily="18" charset="0"/>
                              <a:ea typeface="Cambria Math" panose="02040503050406030204" pitchFamily="18" charset="0"/>
                            </a:rPr>
                            <m:t>𝑖</m:t>
                          </m:r>
                        </m:sub>
                      </m:sSub>
                    </m:e>
                  </m:nary>
                </m:oMath>
              </a14:m>
              <a:endParaRPr lang="lt-LT" sz="1300">
                <a:latin typeface="Cambria Math" panose="02040503050406030204" pitchFamily="18" charset="0"/>
                <a:ea typeface="Cambria Math" panose="02040503050406030204" pitchFamily="18" charset="0"/>
              </a:endParaRPr>
            </a:p>
          </xdr:txBody>
        </xdr:sp>
      </mc:Choice>
      <mc:Fallback xmlns="">
        <xdr:sp macro="" textlink="">
          <xdr:nvSpPr>
            <xdr:cNvPr id="15" name="TextBox 14"/>
            <xdr:cNvSpPr txBox="1"/>
          </xdr:nvSpPr>
          <xdr:spPr>
            <a:xfrm>
              <a:off x="1943100" y="28651200"/>
              <a:ext cx="962025"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300" b="0" i="0">
                  <a:latin typeface="Cambria Math" panose="02040503050406030204" pitchFamily="18" charset="0"/>
                  <a:ea typeface="Cambria Math" panose="02040503050406030204" pitchFamily="18" charset="0"/>
                </a:rPr>
                <a:t>𝑇</a:t>
              </a:r>
              <a:r>
                <a:rPr lang="lt-LT" sz="1300" i="0">
                  <a:latin typeface="Cambria Math" panose="02040503050406030204" pitchFamily="18" charset="0"/>
                  <a:ea typeface="Cambria Math" panose="02040503050406030204" pitchFamily="18" charset="0"/>
                </a:rPr>
                <a:t>=</a:t>
              </a:r>
              <a:r>
                <a:rPr lang="lt-LT" sz="1300">
                  <a:latin typeface="Cambria Math" panose="02040503050406030204" pitchFamily="18" charset="0"/>
                  <a:ea typeface="Cambria Math" panose="02040503050406030204" pitchFamily="18" charset="0"/>
                </a:rPr>
                <a:t> </a:t>
              </a:r>
              <a:r>
                <a:rPr lang="lt-LT" sz="1300" b="0" i="0">
                  <a:latin typeface="Cambria Math" panose="02040503050406030204" pitchFamily="18" charset="0"/>
                  <a:ea typeface="Cambria Math" panose="02040503050406030204" pitchFamily="18" charset="0"/>
                </a:rPr>
                <a:t>∑</a:t>
              </a:r>
              <a:r>
                <a:rPr lang="en-US" sz="1300" b="0" i="0">
                  <a:latin typeface="Cambria Math" panose="02040503050406030204" pitchFamily="18" charset="0"/>
                  <a:ea typeface="Cambria Math" panose="02040503050406030204" pitchFamily="18" charset="0"/>
                </a:rPr>
                <a:t>▒𝑇</a:t>
              </a:r>
              <a:r>
                <a:rPr lang="lt-LT" sz="1300" b="0" i="0">
                  <a:latin typeface="Cambria Math" panose="02040503050406030204" pitchFamily="18" charset="0"/>
                  <a:ea typeface="Cambria Math" panose="02040503050406030204" pitchFamily="18" charset="0"/>
                </a:rPr>
                <a:t>_</a:t>
              </a:r>
              <a:r>
                <a:rPr lang="en-US" sz="1300" b="0" i="0">
                  <a:latin typeface="Cambria Math" panose="02040503050406030204" pitchFamily="18" charset="0"/>
                  <a:ea typeface="Cambria Math" panose="02040503050406030204" pitchFamily="18" charset="0"/>
                </a:rPr>
                <a:t>𝑖 </a:t>
              </a:r>
              <a:endParaRPr lang="lt-LT" sz="1300">
                <a:latin typeface="Cambria Math" panose="02040503050406030204" pitchFamily="18" charset="0"/>
                <a:ea typeface="Cambria Math" panose="02040503050406030204" pitchFamily="18" charset="0"/>
              </a:endParaRPr>
            </a:p>
          </xdr:txBody>
        </xdr:sp>
      </mc:Fallback>
    </mc:AlternateContent>
    <xdr:clientData/>
  </xdr:oneCellAnchor>
  <xdr:twoCellAnchor>
    <xdr:from>
      <xdr:col>11</xdr:col>
      <xdr:colOff>218282</xdr:colOff>
      <xdr:row>86</xdr:row>
      <xdr:rowOff>190500</xdr:rowOff>
    </xdr:from>
    <xdr:to>
      <xdr:col>11</xdr:col>
      <xdr:colOff>379414</xdr:colOff>
      <xdr:row>87</xdr:row>
      <xdr:rowOff>161925</xdr:rowOff>
    </xdr:to>
    <xdr:sp macro="" textlink="">
      <xdr:nvSpPr>
        <xdr:cNvPr id="47" name="Freeform 46">
          <a:hlinkClick xmlns:r="http://schemas.openxmlformats.org/officeDocument/2006/relationships" r:id="rId1"/>
        </xdr:cNvPr>
        <xdr:cNvSpPr>
          <a:spLocks noEditPoints="1"/>
        </xdr:cNvSpPr>
      </xdr:nvSpPr>
      <xdr:spPr bwMode="auto">
        <a:xfrm>
          <a:off x="6707188" y="36079906"/>
          <a:ext cx="161132" cy="161925"/>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12</xdr:col>
      <xdr:colOff>71430</xdr:colOff>
      <xdr:row>8</xdr:row>
      <xdr:rowOff>38100</xdr:rowOff>
    </xdr:from>
    <xdr:to>
      <xdr:col>12</xdr:col>
      <xdr:colOff>223830</xdr:colOff>
      <xdr:row>9</xdr:row>
      <xdr:rowOff>1587</xdr:rowOff>
    </xdr:to>
    <xdr:sp macro="" textlink="">
      <xdr:nvSpPr>
        <xdr:cNvPr id="109" name="Freeform 108">
          <a:hlinkClick xmlns:r="http://schemas.openxmlformats.org/officeDocument/2006/relationships" r:id="rId2"/>
        </xdr:cNvPr>
        <xdr:cNvSpPr>
          <a:spLocks noEditPoints="1"/>
        </xdr:cNvSpPr>
      </xdr:nvSpPr>
      <xdr:spPr bwMode="auto">
        <a:xfrm>
          <a:off x="6929430" y="16478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12</xdr:col>
      <xdr:colOff>71430</xdr:colOff>
      <xdr:row>9</xdr:row>
      <xdr:rowOff>38100</xdr:rowOff>
    </xdr:from>
    <xdr:to>
      <xdr:col>12</xdr:col>
      <xdr:colOff>223830</xdr:colOff>
      <xdr:row>10</xdr:row>
      <xdr:rowOff>1587</xdr:rowOff>
    </xdr:to>
    <xdr:sp macro="" textlink="">
      <xdr:nvSpPr>
        <xdr:cNvPr id="110" name="Freeform 109">
          <a:hlinkClick xmlns:r="http://schemas.openxmlformats.org/officeDocument/2006/relationships" r:id="rId3"/>
        </xdr:cNvPr>
        <xdr:cNvSpPr>
          <a:spLocks noEditPoints="1"/>
        </xdr:cNvSpPr>
      </xdr:nvSpPr>
      <xdr:spPr bwMode="auto">
        <a:xfrm>
          <a:off x="6929430" y="18383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n-US"/>
        </a:p>
      </xdr:txBody>
    </xdr:sp>
    <xdr:clientData/>
  </xdr:twoCellAnchor>
  <xdr:twoCellAnchor>
    <xdr:from>
      <xdr:col>12</xdr:col>
      <xdr:colOff>71430</xdr:colOff>
      <xdr:row>10</xdr:row>
      <xdr:rowOff>38100</xdr:rowOff>
    </xdr:from>
    <xdr:to>
      <xdr:col>12</xdr:col>
      <xdr:colOff>223830</xdr:colOff>
      <xdr:row>11</xdr:row>
      <xdr:rowOff>1587</xdr:rowOff>
    </xdr:to>
    <xdr:sp macro="" textlink="">
      <xdr:nvSpPr>
        <xdr:cNvPr id="111" name="Freeform 110">
          <a:hlinkClick xmlns:r="http://schemas.openxmlformats.org/officeDocument/2006/relationships" r:id="rId4"/>
        </xdr:cNvPr>
        <xdr:cNvSpPr>
          <a:spLocks noEditPoints="1"/>
        </xdr:cNvSpPr>
      </xdr:nvSpPr>
      <xdr:spPr bwMode="auto">
        <a:xfrm>
          <a:off x="6929430" y="20288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15</xdr:col>
      <xdr:colOff>9525</xdr:colOff>
      <xdr:row>8</xdr:row>
      <xdr:rowOff>38100</xdr:rowOff>
    </xdr:from>
    <xdr:to>
      <xdr:col>15</xdr:col>
      <xdr:colOff>161925</xdr:colOff>
      <xdr:row>9</xdr:row>
      <xdr:rowOff>1587</xdr:rowOff>
    </xdr:to>
    <xdr:sp macro="" textlink="">
      <xdr:nvSpPr>
        <xdr:cNvPr id="112" name="Freeform 111">
          <a:hlinkClick xmlns:r="http://schemas.openxmlformats.org/officeDocument/2006/relationships" r:id="rId5"/>
        </xdr:cNvPr>
        <xdr:cNvSpPr>
          <a:spLocks noEditPoints="1"/>
        </xdr:cNvSpPr>
      </xdr:nvSpPr>
      <xdr:spPr bwMode="auto">
        <a:xfrm>
          <a:off x="8648700" y="16478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15</xdr:col>
      <xdr:colOff>9525</xdr:colOff>
      <xdr:row>9</xdr:row>
      <xdr:rowOff>38100</xdr:rowOff>
    </xdr:from>
    <xdr:to>
      <xdr:col>15</xdr:col>
      <xdr:colOff>161925</xdr:colOff>
      <xdr:row>10</xdr:row>
      <xdr:rowOff>1587</xdr:rowOff>
    </xdr:to>
    <xdr:sp macro="" textlink="">
      <xdr:nvSpPr>
        <xdr:cNvPr id="113" name="Freeform 112">
          <a:hlinkClick xmlns:r="http://schemas.openxmlformats.org/officeDocument/2006/relationships" r:id="rId6"/>
        </xdr:cNvPr>
        <xdr:cNvSpPr>
          <a:spLocks noEditPoints="1"/>
        </xdr:cNvSpPr>
      </xdr:nvSpPr>
      <xdr:spPr bwMode="auto">
        <a:xfrm>
          <a:off x="8648700" y="18383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15</xdr:col>
      <xdr:colOff>9525</xdr:colOff>
      <xdr:row>10</xdr:row>
      <xdr:rowOff>38100</xdr:rowOff>
    </xdr:from>
    <xdr:to>
      <xdr:col>15</xdr:col>
      <xdr:colOff>161925</xdr:colOff>
      <xdr:row>11</xdr:row>
      <xdr:rowOff>1587</xdr:rowOff>
    </xdr:to>
    <xdr:sp macro="" textlink="">
      <xdr:nvSpPr>
        <xdr:cNvPr id="114" name="Freeform 113">
          <a:hlinkClick xmlns:r="http://schemas.openxmlformats.org/officeDocument/2006/relationships" r:id="rId7"/>
        </xdr:cNvPr>
        <xdr:cNvSpPr>
          <a:spLocks noEditPoints="1"/>
        </xdr:cNvSpPr>
      </xdr:nvSpPr>
      <xdr:spPr bwMode="auto">
        <a:xfrm>
          <a:off x="8648700" y="20288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15</xdr:col>
      <xdr:colOff>9525</xdr:colOff>
      <xdr:row>11</xdr:row>
      <xdr:rowOff>38100</xdr:rowOff>
    </xdr:from>
    <xdr:to>
      <xdr:col>15</xdr:col>
      <xdr:colOff>161925</xdr:colOff>
      <xdr:row>12</xdr:row>
      <xdr:rowOff>1587</xdr:rowOff>
    </xdr:to>
    <xdr:sp macro="" textlink="">
      <xdr:nvSpPr>
        <xdr:cNvPr id="115" name="Freeform 114">
          <a:hlinkClick xmlns:r="http://schemas.openxmlformats.org/officeDocument/2006/relationships" r:id="rId8"/>
        </xdr:cNvPr>
        <xdr:cNvSpPr>
          <a:spLocks noEditPoints="1"/>
        </xdr:cNvSpPr>
      </xdr:nvSpPr>
      <xdr:spPr bwMode="auto">
        <a:xfrm>
          <a:off x="8648700" y="22193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15</xdr:col>
      <xdr:colOff>9525</xdr:colOff>
      <xdr:row>12</xdr:row>
      <xdr:rowOff>38100</xdr:rowOff>
    </xdr:from>
    <xdr:to>
      <xdr:col>15</xdr:col>
      <xdr:colOff>161925</xdr:colOff>
      <xdr:row>13</xdr:row>
      <xdr:rowOff>1587</xdr:rowOff>
    </xdr:to>
    <xdr:sp macro="" textlink="">
      <xdr:nvSpPr>
        <xdr:cNvPr id="116" name="Freeform 115">
          <a:hlinkClick xmlns:r="http://schemas.openxmlformats.org/officeDocument/2006/relationships" r:id="rId9"/>
        </xdr:cNvPr>
        <xdr:cNvSpPr>
          <a:spLocks noEditPoints="1"/>
        </xdr:cNvSpPr>
      </xdr:nvSpPr>
      <xdr:spPr bwMode="auto">
        <a:xfrm>
          <a:off x="8648700" y="24098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15</xdr:col>
      <xdr:colOff>9525</xdr:colOff>
      <xdr:row>13</xdr:row>
      <xdr:rowOff>38100</xdr:rowOff>
    </xdr:from>
    <xdr:to>
      <xdr:col>15</xdr:col>
      <xdr:colOff>161925</xdr:colOff>
      <xdr:row>14</xdr:row>
      <xdr:rowOff>1587</xdr:rowOff>
    </xdr:to>
    <xdr:sp macro="" textlink="">
      <xdr:nvSpPr>
        <xdr:cNvPr id="117" name="Freeform 116">
          <a:hlinkClick xmlns:r="http://schemas.openxmlformats.org/officeDocument/2006/relationships" r:id="rId10"/>
        </xdr:cNvPr>
        <xdr:cNvSpPr>
          <a:spLocks noEditPoints="1"/>
        </xdr:cNvSpPr>
      </xdr:nvSpPr>
      <xdr:spPr bwMode="auto">
        <a:xfrm>
          <a:off x="8648700" y="26003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15</xdr:col>
      <xdr:colOff>9525</xdr:colOff>
      <xdr:row>14</xdr:row>
      <xdr:rowOff>38100</xdr:rowOff>
    </xdr:from>
    <xdr:to>
      <xdr:col>15</xdr:col>
      <xdr:colOff>161925</xdr:colOff>
      <xdr:row>15</xdr:row>
      <xdr:rowOff>1587</xdr:rowOff>
    </xdr:to>
    <xdr:sp macro="" textlink="">
      <xdr:nvSpPr>
        <xdr:cNvPr id="118" name="Freeform 117">
          <a:hlinkClick xmlns:r="http://schemas.openxmlformats.org/officeDocument/2006/relationships" r:id="rId11"/>
        </xdr:cNvPr>
        <xdr:cNvSpPr>
          <a:spLocks noEditPoints="1"/>
        </xdr:cNvSpPr>
      </xdr:nvSpPr>
      <xdr:spPr bwMode="auto">
        <a:xfrm>
          <a:off x="8648700" y="27908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11</xdr:col>
      <xdr:colOff>180646</xdr:colOff>
      <xdr:row>143</xdr:row>
      <xdr:rowOff>19707</xdr:rowOff>
    </xdr:from>
    <xdr:to>
      <xdr:col>11</xdr:col>
      <xdr:colOff>341778</xdr:colOff>
      <xdr:row>143</xdr:row>
      <xdr:rowOff>181632</xdr:rowOff>
    </xdr:to>
    <xdr:sp macro="" textlink="">
      <xdr:nvSpPr>
        <xdr:cNvPr id="68" name="Freeform 67">
          <a:hlinkClick xmlns:r="http://schemas.openxmlformats.org/officeDocument/2006/relationships" r:id="rId1"/>
        </xdr:cNvPr>
        <xdr:cNvSpPr>
          <a:spLocks noEditPoints="1"/>
        </xdr:cNvSpPr>
      </xdr:nvSpPr>
      <xdr:spPr bwMode="auto">
        <a:xfrm>
          <a:off x="6664215" y="47037078"/>
          <a:ext cx="161132" cy="161925"/>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oneCellAnchor>
    <xdr:from>
      <xdr:col>4</xdr:col>
      <xdr:colOff>0</xdr:colOff>
      <xdr:row>104</xdr:row>
      <xdr:rowOff>0</xdr:rowOff>
    </xdr:from>
    <xdr:ext cx="1209676" cy="400050"/>
    <mc:AlternateContent xmlns:mc="http://schemas.openxmlformats.org/markup-compatibility/2006" xmlns:a14="http://schemas.microsoft.com/office/drawing/2010/main">
      <mc:Choice Requires="a14">
        <xdr:sp macro="" textlink="">
          <xdr:nvSpPr>
            <xdr:cNvPr id="23" name="TextBox 22"/>
            <xdr:cNvSpPr txBox="1"/>
          </xdr:nvSpPr>
          <xdr:spPr>
            <a:xfrm>
              <a:off x="1885950" y="18154650"/>
              <a:ext cx="1209676"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b>
                    <m:sSubPr>
                      <m:ctrlP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𝑖</m:t>
                      </m:r>
                    </m:sub>
                  </m:sSub>
                  <m:r>
                    <a:rPr lang="lt-LT" sz="1400" i="1">
                      <a:latin typeface="Cambria Math" panose="02040503050406030204" pitchFamily="18" charset="0"/>
                      <a:ea typeface="Cambria Math" panose="02040503050406030204" pitchFamily="18" charset="0"/>
                    </a:rPr>
                    <m:t>=</m:t>
                  </m:r>
                </m:oMath>
              </a14:m>
              <a:r>
                <a:rPr lang="lt-LT" sz="1400">
                  <a:latin typeface="Cambria Math" panose="02040503050406030204" pitchFamily="18" charset="0"/>
                  <a:ea typeface="Cambria Math" panose="02040503050406030204" pitchFamily="18" charset="0"/>
                </a:rPr>
                <a:t> </a:t>
              </a:r>
              <a14:m>
                <m:oMath xmlns:m="http://schemas.openxmlformats.org/officeDocument/2006/math">
                  <m:d>
                    <m:dPr>
                      <m:ctrlPr>
                        <a:rPr lang="lt-LT" sz="1400" i="1">
                          <a:latin typeface="Cambria Math" panose="02040503050406030204" pitchFamily="18" charset="0"/>
                          <a:ea typeface="Cambria Math" panose="02040503050406030204" pitchFamily="18" charset="0"/>
                        </a:rPr>
                      </m:ctrlPr>
                    </m:dPr>
                    <m:e>
                      <m:nary>
                        <m:naryPr>
                          <m:chr m:val="∑"/>
                          <m:subHide m:val="on"/>
                          <m:supHide m:val="on"/>
                          <m:ctrlPr>
                            <a:rPr lang="lt-LT" sz="1400" i="1">
                              <a:solidFill>
                                <a:schemeClr val="tx1"/>
                              </a:solidFill>
                              <a:effectLst/>
                              <a:latin typeface="Cambria Math" panose="02040503050406030204" pitchFamily="18" charset="0"/>
                              <a:ea typeface="Cambria Math" panose="02040503050406030204" pitchFamily="18" charset="0"/>
                              <a:cs typeface="+mn-cs"/>
                            </a:rPr>
                          </m:ctrlPr>
                        </m:naryPr>
                        <m:sub/>
                        <m:sup/>
                        <m:e>
                          <m:sSub>
                            <m:sSubPr>
                              <m:ctrlPr>
                                <a:rPr lang="lt-LT" sz="1400" i="1">
                                  <a:solidFill>
                                    <a:schemeClr val="tx1"/>
                                  </a:solidFill>
                                  <a:effectLst/>
                                  <a:latin typeface="Cambria Math" panose="02040503050406030204" pitchFamily="18" charset="0"/>
                                  <a:ea typeface="Cambria Math" panose="02040503050406030204" pitchFamily="18" charset="0"/>
                                  <a:cs typeface="+mn-cs"/>
                                </a:rPr>
                              </m:ctrlPr>
                            </m:sSubPr>
                            <m:e>
                              <m:r>
                                <a:rPr lang="lt-LT" sz="1400" b="0" i="1">
                                  <a:solidFill>
                                    <a:schemeClr val="tx1"/>
                                  </a:solidFill>
                                  <a:effectLst/>
                                  <a:latin typeface="Cambria Math" panose="02040503050406030204" pitchFamily="18" charset="0"/>
                                  <a:ea typeface="Cambria Math" panose="02040503050406030204" pitchFamily="18" charset="0"/>
                                  <a:cs typeface="+mn-cs"/>
                                </a:rPr>
                                <m:t>𝑃</m:t>
                              </m:r>
                            </m:e>
                            <m:sub>
                              <m:r>
                                <a:rPr lang="lt-LT" sz="1400" b="0" i="1">
                                  <a:solidFill>
                                    <a:schemeClr val="tx1"/>
                                  </a:solidFill>
                                  <a:effectLst/>
                                  <a:latin typeface="Cambria Math" panose="02040503050406030204" pitchFamily="18" charset="0"/>
                                  <a:ea typeface="Cambria Math" panose="02040503050406030204" pitchFamily="18" charset="0"/>
                                  <a:cs typeface="+mn-cs"/>
                                </a:rPr>
                                <m:t>𝑖</m:t>
                              </m:r>
                            </m:sub>
                          </m:sSub>
                        </m:e>
                      </m:nary>
                    </m:e>
                  </m:d>
                </m:oMath>
              </a14:m>
              <a:r>
                <a:rPr lang="lt-LT" sz="1400">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𝑌</m:t>
                      </m:r>
                    </m:e>
                    <m:sub>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𝑖</m:t>
                      </m:r>
                    </m:sub>
                  </m:sSub>
                </m:oMath>
              </a14:m>
              <a:endPar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endParaRPr>
            </a:p>
          </xdr:txBody>
        </xdr:sp>
      </mc:Choice>
      <mc:Fallback xmlns="">
        <xdr:sp macro="" textlink="">
          <xdr:nvSpPr>
            <xdr:cNvPr id="23" name="TextBox 22"/>
            <xdr:cNvSpPr txBox="1"/>
          </xdr:nvSpPr>
          <xdr:spPr>
            <a:xfrm>
              <a:off x="1885950" y="18154650"/>
              <a:ext cx="1209676"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lt-LT"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𝑇_𝑖</a:t>
              </a:r>
              <a:r>
                <a:rPr lang="lt-LT" sz="1400" i="0">
                  <a:latin typeface="Cambria Math" panose="02040503050406030204" pitchFamily="18" charset="0"/>
                  <a:ea typeface="Cambria Math" panose="02040503050406030204" pitchFamily="18" charset="0"/>
                </a:rPr>
                <a:t>=</a:t>
              </a:r>
              <a:r>
                <a:rPr lang="lt-LT" sz="1400">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i="0">
                  <a:solidFill>
                    <a:schemeClr val="tx1"/>
                  </a:solidFill>
                  <a:effectLst/>
                  <a:latin typeface="Cambria Math" panose="02040503050406030204" pitchFamily="18" charset="0"/>
                  <a:ea typeface="Cambria Math" panose="02040503050406030204" pitchFamily="18" charset="0"/>
                  <a:cs typeface="+mn-cs"/>
                </a:rPr>
                <a:t>∑</a:t>
              </a:r>
              <a:r>
                <a:rPr lang="lt-LT" sz="1400" b="0" i="0">
                  <a:solidFill>
                    <a:schemeClr val="tx1"/>
                  </a:solidFill>
                  <a:effectLst/>
                  <a:latin typeface="Cambria Math" panose="02040503050406030204" pitchFamily="18" charset="0"/>
                  <a:ea typeface="Cambria Math" panose="02040503050406030204" pitchFamily="18" charset="0"/>
                  <a:cs typeface="+mn-cs"/>
                </a:rPr>
                <a:t>▒𝑃_𝑖 )</a:t>
              </a:r>
              <a:r>
                <a:rPr lang="lt-LT" sz="1400">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kumimoji="0" lang="lt-LT"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𝑌_𝑖</a:t>
              </a:r>
              <a:endPar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endParaRPr>
            </a:p>
          </xdr:txBody>
        </xdr:sp>
      </mc:Fallback>
    </mc:AlternateContent>
    <xdr:clientData/>
  </xdr:oneCellAnchor>
  <xdr:oneCellAnchor>
    <xdr:from>
      <xdr:col>3</xdr:col>
      <xdr:colOff>409575</xdr:colOff>
      <xdr:row>128</xdr:row>
      <xdr:rowOff>38100</xdr:rowOff>
    </xdr:from>
    <xdr:ext cx="1295400" cy="504825"/>
    <mc:AlternateContent xmlns:mc="http://schemas.openxmlformats.org/markup-compatibility/2006" xmlns:a14="http://schemas.microsoft.com/office/drawing/2010/main">
      <mc:Choice Requires="a14">
        <xdr:sp macro="" textlink="">
          <xdr:nvSpPr>
            <xdr:cNvPr id="24" name="TextBox 23"/>
            <xdr:cNvSpPr txBox="1"/>
          </xdr:nvSpPr>
          <xdr:spPr>
            <a:xfrm>
              <a:off x="1685925" y="2284095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24" name="TextBox 23"/>
            <xdr:cNvSpPr txBox="1"/>
          </xdr:nvSpPr>
          <xdr:spPr>
            <a:xfrm>
              <a:off x="1685925" y="2284095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466725</xdr:colOff>
      <xdr:row>135</xdr:row>
      <xdr:rowOff>114300</xdr:rowOff>
    </xdr:from>
    <xdr:ext cx="1295400" cy="504825"/>
    <mc:AlternateContent xmlns:mc="http://schemas.openxmlformats.org/markup-compatibility/2006" xmlns:a14="http://schemas.microsoft.com/office/drawing/2010/main">
      <mc:Choice Requires="a14">
        <xdr:sp macro="" textlink="">
          <xdr:nvSpPr>
            <xdr:cNvPr id="25" name="TextBox 24"/>
            <xdr:cNvSpPr txBox="1"/>
          </xdr:nvSpPr>
          <xdr:spPr>
            <a:xfrm>
              <a:off x="1743075" y="2425065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r>
                    <a:rPr lang="lt-LT" sz="1400" i="1">
                      <a:solidFill>
                        <a:sysClr val="windowText" lastClr="000000"/>
                      </a:solidFill>
                      <a:latin typeface="Cambria Math" panose="02040503050406030204" pitchFamily="18" charset="0"/>
                    </a:rPr>
                    <m:t>=</m:t>
                  </m:r>
                </m:oMath>
              </a14:m>
              <a:r>
                <a:rPr lang="lt-LT" sz="1400" i="1">
                  <a:solidFill>
                    <a:sysClr val="windowText" lastClr="000000"/>
                  </a:solidFill>
                </a:rPr>
                <a:t> </a:t>
              </a:r>
              <a14:m>
                <m:oMath xmlns:m="http://schemas.openxmlformats.org/officeDocument/2006/math">
                  <m:f>
                    <m:fPr>
                      <m:ctrlPr>
                        <a:rPr lang="lt-LT" sz="1400" i="1">
                          <a:solidFill>
                            <a:sysClr val="windowText" lastClr="000000"/>
                          </a:solidFill>
                          <a:latin typeface="Cambria Math" panose="02040503050406030204" pitchFamily="18" charset="0"/>
                        </a:rPr>
                      </m:ctrlPr>
                    </m:fPr>
                    <m:num>
                      <m:sSub>
                        <m:sSubPr>
                          <m:ctrlPr>
                            <a:rPr lang="lt-LT" sz="1400" i="1">
                              <a:solidFill>
                                <a:sysClr val="windowText" lastClr="000000"/>
                              </a:solidFill>
                              <a:latin typeface="Cambria Math" panose="02040503050406030204" pitchFamily="18" charset="0"/>
                            </a:rPr>
                          </m:ctrlPr>
                        </m:sSubPr>
                        <m:e>
                          <m:r>
                            <a:rPr lang="lt-LT" sz="1400" b="0" i="1">
                              <a:solidFill>
                                <a:sysClr val="windowText" lastClr="000000"/>
                              </a:solidFill>
                              <a:latin typeface="Cambria Math" panose="02040503050406030204" pitchFamily="18" charset="0"/>
                            </a:rPr>
                            <m:t>𝐵</m:t>
                          </m:r>
                        </m:e>
                        <m:sub>
                          <m:r>
                            <a:rPr lang="lt-LT" sz="1400" b="0" i="1">
                              <a:solidFill>
                                <a:sysClr val="windowText" lastClr="000000"/>
                              </a:solidFill>
                              <a:latin typeface="Cambria Math" panose="02040503050406030204" pitchFamily="18" charset="0"/>
                            </a:rPr>
                            <m:t>𝑚𝑖𝑛</m:t>
                          </m:r>
                        </m:sub>
                      </m:sSub>
                    </m:num>
                    <m:den>
                      <m:sSub>
                        <m:sSubPr>
                          <m:ctrlPr>
                            <a:rPr lang="lt-LT" sz="1400" i="1">
                              <a:solidFill>
                                <a:sysClr val="windowText" lastClr="000000"/>
                              </a:solidFill>
                              <a:latin typeface="Cambria Math" panose="02040503050406030204" pitchFamily="18" charset="0"/>
                            </a:rPr>
                          </m:ctrlPr>
                        </m:sSubPr>
                        <m:e>
                          <m:r>
                            <a:rPr lang="lt-LT" sz="1400" b="0" i="1">
                              <a:solidFill>
                                <a:sysClr val="windowText" lastClr="000000"/>
                              </a:solidFill>
                              <a:latin typeface="Cambria Math" panose="02040503050406030204" pitchFamily="18" charset="0"/>
                            </a:rPr>
                            <m:t>𝐵</m:t>
                          </m:r>
                        </m:e>
                        <m:sub>
                          <m:r>
                            <a:rPr lang="lt-LT" sz="1400" b="0" i="1">
                              <a:solidFill>
                                <a:sysClr val="windowText" lastClr="000000"/>
                              </a:solidFill>
                              <a:latin typeface="Cambria Math" panose="02040503050406030204" pitchFamily="18" charset="0"/>
                            </a:rPr>
                            <m:t>𝑖</m:t>
                          </m:r>
                        </m:sub>
                      </m:sSub>
                    </m:den>
                  </m:f>
                </m:oMath>
              </a14:m>
              <a:r>
                <a:rPr lang="lt-LT" sz="1400" i="1"/>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p>
          </xdr:txBody>
        </xdr:sp>
      </mc:Choice>
      <mc:Fallback xmlns="">
        <xdr:sp macro="" textlink="">
          <xdr:nvSpPr>
            <xdr:cNvPr id="25" name="TextBox 24"/>
            <xdr:cNvSpPr txBox="1"/>
          </xdr:nvSpPr>
          <xdr:spPr>
            <a:xfrm>
              <a:off x="1743075" y="2425065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0">
                  <a:solidFill>
                    <a:sysClr val="windowText" lastClr="000000"/>
                  </a:solidFill>
                  <a:latin typeface="Cambria Math" panose="02040503050406030204" pitchFamily="18" charset="0"/>
                </a:rPr>
                <a:t>=</a:t>
              </a:r>
              <a:r>
                <a:rPr lang="lt-LT" sz="1400" i="1">
                  <a:solidFill>
                    <a:sysClr val="windowText" lastClr="000000"/>
                  </a:solidFill>
                </a:rPr>
                <a:t> </a:t>
              </a:r>
              <a:r>
                <a:rPr lang="lt-LT" sz="1400" b="0" i="0">
                  <a:solidFill>
                    <a:sysClr val="windowText" lastClr="000000"/>
                  </a:solidFill>
                  <a:latin typeface="Cambria Math" panose="02040503050406030204" pitchFamily="18" charset="0"/>
                </a:rPr>
                <a:t>𝐵_𝑚𝑖𝑛/𝐵_𝑖 </a:t>
              </a:r>
              <a:r>
                <a:rPr lang="lt-LT" sz="1400" i="1"/>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p>
          </xdr:txBody>
        </xdr:sp>
      </mc:Fallback>
    </mc:AlternateContent>
    <xdr:clientData/>
  </xdr:oneCellAnchor>
  <xdr:oneCellAnchor>
    <xdr:from>
      <xdr:col>4</xdr:col>
      <xdr:colOff>9525</xdr:colOff>
      <xdr:row>120</xdr:row>
      <xdr:rowOff>180975</xdr:rowOff>
    </xdr:from>
    <xdr:ext cx="1295400" cy="504825"/>
    <mc:AlternateContent xmlns:mc="http://schemas.openxmlformats.org/markup-compatibility/2006" xmlns:a14="http://schemas.microsoft.com/office/drawing/2010/main">
      <mc:Choice Requires="a14">
        <xdr:sp macro="" textlink="">
          <xdr:nvSpPr>
            <xdr:cNvPr id="26" name="TextBox 25"/>
            <xdr:cNvSpPr txBox="1"/>
          </xdr:nvSpPr>
          <xdr:spPr>
            <a:xfrm>
              <a:off x="1895475" y="214598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𝑃</m:t>
                      </m:r>
                    </m:e>
                    <m:sub>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𝑖</m:t>
                      </m:r>
                    </m:sub>
                  </m:sSub>
                  <m:r>
                    <a:rPr lang="lt-LT" sz="1400" i="1">
                      <a:latin typeface="Cambria Math" panose="02040503050406030204" pitchFamily="18" charset="0"/>
                      <a:ea typeface="Cambria Math" panose="02040503050406030204" pitchFamily="18" charset="0"/>
                    </a:rPr>
                    <m:t>=</m:t>
                  </m:r>
                </m:oMath>
              </a14:m>
              <a:r>
                <a:rPr lang="lt-LT" sz="1400" i="1">
                  <a:latin typeface="Cambria Math" panose="02040503050406030204" pitchFamily="18" charset="0"/>
                  <a:ea typeface="Cambria Math" panose="02040503050406030204" pitchFamily="18" charset="0"/>
                </a:rPr>
                <a:t> </a:t>
              </a:r>
              <a14:m>
                <m:oMath xmlns:m="http://schemas.openxmlformats.org/officeDocument/2006/math">
                  <m:f>
                    <m:fPr>
                      <m:ctrlPr>
                        <a:rPr lang="lt-LT" sz="1400" i="1">
                          <a:latin typeface="Cambria Math" panose="02040503050406030204" pitchFamily="18" charset="0"/>
                          <a:ea typeface="Cambria Math" panose="02040503050406030204" pitchFamily="18" charset="0"/>
                        </a:rPr>
                      </m:ctrlPr>
                    </m:fPr>
                    <m:num>
                      <m:sSub>
                        <m:sSubPr>
                          <m:ctrlPr>
                            <a:rPr lang="lt-LT" sz="140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𝐵</m:t>
                          </m:r>
                        </m:e>
                        <m:sub>
                          <m:r>
                            <a:rPr lang="en-US" sz="1400" b="0" i="1">
                              <a:latin typeface="Cambria Math" panose="02040503050406030204" pitchFamily="18" charset="0"/>
                              <a:ea typeface="Cambria Math" panose="02040503050406030204" pitchFamily="18" charset="0"/>
                            </a:rPr>
                            <m:t>𝑚𝑖𝑛</m:t>
                          </m:r>
                        </m:sub>
                      </m:sSub>
                    </m:num>
                    <m:den>
                      <m:sSub>
                        <m:sSubPr>
                          <m:ctrlPr>
                            <a:rPr lang="lt-LT" sz="140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𝐵</m:t>
                          </m:r>
                        </m:e>
                        <m:sub>
                          <m:r>
                            <a:rPr lang="en-US" sz="1400" b="0" i="1">
                              <a:latin typeface="Cambria Math" panose="02040503050406030204" pitchFamily="18" charset="0"/>
                              <a:ea typeface="Cambria Math" panose="02040503050406030204" pitchFamily="18" charset="0"/>
                            </a:rPr>
                            <m:t>𝑖</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𝐿</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26" name="TextBox 25"/>
            <xdr:cNvSpPr txBox="1"/>
          </xdr:nvSpPr>
          <xdr:spPr>
            <a:xfrm>
              <a:off x="1895475" y="214598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𝑃_𝑖</a:t>
              </a:r>
              <a:r>
                <a:rPr lang="lt-LT" sz="1400" i="0">
                  <a:latin typeface="Cambria Math" panose="02040503050406030204" pitchFamily="18" charset="0"/>
                  <a:ea typeface="Cambria Math" panose="02040503050406030204" pitchFamily="18" charset="0"/>
                </a:rPr>
                <a:t>=</a:t>
              </a:r>
              <a:r>
                <a:rPr lang="lt-LT" sz="1400" i="1">
                  <a:latin typeface="Cambria Math" panose="02040503050406030204" pitchFamily="18" charset="0"/>
                  <a:ea typeface="Cambria Math" panose="02040503050406030204" pitchFamily="18" charset="0"/>
                </a:rPr>
                <a:t> </a:t>
              </a:r>
              <a:r>
                <a:rPr lang="lt-LT" sz="1400" b="0" i="0">
                  <a:latin typeface="Cambria Math" panose="02040503050406030204" pitchFamily="18" charset="0"/>
                  <a:ea typeface="Cambria Math" panose="02040503050406030204" pitchFamily="18" charset="0"/>
                </a:rPr>
                <a:t>𝐵_</a:t>
              </a:r>
              <a:r>
                <a:rPr lang="en-US" sz="1400" b="0" i="0">
                  <a:latin typeface="Cambria Math" panose="02040503050406030204" pitchFamily="18" charset="0"/>
                  <a:ea typeface="Cambria Math" panose="02040503050406030204" pitchFamily="18" charset="0"/>
                </a:rPr>
                <a:t>𝑚𝑖𝑛</a:t>
              </a:r>
              <a:r>
                <a:rPr lang="lt-LT" sz="1400" b="0" i="0">
                  <a:latin typeface="Cambria Math" panose="02040503050406030204" pitchFamily="18" charset="0"/>
                  <a:ea typeface="Cambria Math" panose="02040503050406030204" pitchFamily="18" charset="0"/>
                </a:rPr>
                <a:t>/𝐵_</a:t>
              </a:r>
              <a:r>
                <a:rPr lang="en-US" sz="1400" b="0" i="0">
                  <a:latin typeface="Cambria Math" panose="02040503050406030204" pitchFamily="18" charset="0"/>
                  <a:ea typeface="Cambria Math" panose="02040503050406030204" pitchFamily="18" charset="0"/>
                </a:rPr>
                <a:t>𝑖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𝐿_𝑖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0</xdr:colOff>
      <xdr:row>113</xdr:row>
      <xdr:rowOff>0</xdr:rowOff>
    </xdr:from>
    <xdr:ext cx="1285875" cy="514350"/>
    <mc:AlternateContent xmlns:mc="http://schemas.openxmlformats.org/markup-compatibility/2006" xmlns:a14="http://schemas.microsoft.com/office/drawing/2010/main">
      <mc:Choice Requires="a14">
        <xdr:sp macro="" textlink="">
          <xdr:nvSpPr>
            <xdr:cNvPr id="27" name="TextBox 26"/>
            <xdr:cNvSpPr txBox="1"/>
          </xdr:nvSpPr>
          <xdr:spPr>
            <a:xfrm>
              <a:off x="1885950" y="19926300"/>
              <a:ext cx="1285875"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𝑃</m:t>
                      </m:r>
                    </m:e>
                    <m:sub>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𝑖</m:t>
                      </m:r>
                    </m:sub>
                  </m:sSub>
                  <m:r>
                    <a:rPr lang="lt-LT" sz="1400" b="0" i="1">
                      <a:latin typeface="Cambria Math" panose="02040503050406030204" pitchFamily="18" charset="0"/>
                      <a:ea typeface="Cambria Math" panose="02040503050406030204" pitchFamily="18" charset="0"/>
                    </a:rPr>
                    <m:t> </m:t>
                  </m:r>
                  <m:r>
                    <a:rPr lang="lt-LT" sz="1400" i="1">
                      <a:latin typeface="Cambria Math" panose="02040503050406030204" pitchFamily="18" charset="0"/>
                      <a:ea typeface="Cambria Math" panose="02040503050406030204" pitchFamily="18" charset="0"/>
                    </a:rPr>
                    <m:t>=</m:t>
                  </m:r>
                </m:oMath>
              </a14:m>
              <a:r>
                <a:rPr lang="lt-LT" sz="1400" i="1">
                  <a:latin typeface="Cambria Math" panose="02040503050406030204" pitchFamily="18" charset="0"/>
                  <a:ea typeface="Cambria Math" panose="02040503050406030204" pitchFamily="18" charset="0"/>
                </a:rPr>
                <a:t> </a:t>
              </a:r>
              <a14:m>
                <m:oMath xmlns:m="http://schemas.openxmlformats.org/officeDocument/2006/math">
                  <m:f>
                    <m:fPr>
                      <m:ctrlPr>
                        <a:rPr lang="lt-LT" sz="1400" i="1">
                          <a:latin typeface="Cambria Math" panose="02040503050406030204" pitchFamily="18" charset="0"/>
                          <a:ea typeface="Cambria Math" panose="02040503050406030204" pitchFamily="18" charset="0"/>
                        </a:rPr>
                      </m:ctrlPr>
                    </m:fPr>
                    <m:num>
                      <m:sSub>
                        <m:sSubPr>
                          <m:ctrlPr>
                            <a:rPr lang="lt-LT" sz="140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𝐵</m:t>
                          </m:r>
                        </m:e>
                        <m:sub>
                          <m:r>
                            <a:rPr lang="lt-LT" sz="1400" b="0" i="1">
                              <a:latin typeface="Cambria Math" panose="02040503050406030204" pitchFamily="18" charset="0"/>
                              <a:ea typeface="Cambria Math" panose="02040503050406030204" pitchFamily="18" charset="0"/>
                            </a:rPr>
                            <m:t>𝑖</m:t>
                          </m:r>
                        </m:sub>
                      </m:sSub>
                    </m:num>
                    <m:den>
                      <m:sSub>
                        <m:sSubPr>
                          <m:ctrlPr>
                            <a:rPr lang="lt-LT" sz="140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𝐵</m:t>
                          </m:r>
                        </m:e>
                        <m:sub>
                          <m:r>
                            <a:rPr lang="lt-LT" sz="1400" b="0" i="1">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𝐿</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27" name="TextBox 26"/>
            <xdr:cNvSpPr txBox="1"/>
          </xdr:nvSpPr>
          <xdr:spPr>
            <a:xfrm>
              <a:off x="1885950" y="19926300"/>
              <a:ext cx="1285875"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𝑃_𝑖 </a:t>
              </a:r>
              <a:r>
                <a:rPr lang="lt-LT" sz="1400" b="0" i="0">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i="1">
                  <a:latin typeface="Cambria Math" panose="02040503050406030204" pitchFamily="18" charset="0"/>
                  <a:ea typeface="Cambria Math" panose="02040503050406030204" pitchFamily="18" charset="0"/>
                </a:rPr>
                <a:t> </a:t>
              </a:r>
              <a:r>
                <a:rPr lang="lt-LT" sz="1400" b="0" i="0">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𝐿_𝑖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1</xdr:col>
      <xdr:colOff>847725</xdr:colOff>
      <xdr:row>23</xdr:row>
      <xdr:rowOff>409575</xdr:rowOff>
    </xdr:from>
    <xdr:ext cx="184731" cy="264560"/>
    <xdr:sp macro="" textlink="">
      <xdr:nvSpPr>
        <xdr:cNvPr id="2" name="TextBox 1"/>
        <xdr:cNvSpPr txBox="1"/>
      </xdr:nvSpPr>
      <xdr:spPr>
        <a:xfrm>
          <a:off x="1066800"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twoCellAnchor>
    <xdr:from>
      <xdr:col>3</xdr:col>
      <xdr:colOff>3612173</xdr:colOff>
      <xdr:row>51</xdr:row>
      <xdr:rowOff>29308</xdr:rowOff>
    </xdr:from>
    <xdr:to>
      <xdr:col>3</xdr:col>
      <xdr:colOff>3744058</xdr:colOff>
      <xdr:row>51</xdr:row>
      <xdr:rowOff>167420</xdr:rowOff>
    </xdr:to>
    <xdr:sp macro="" textlink="">
      <xdr:nvSpPr>
        <xdr:cNvPr id="55" name="Freeform 54">
          <a:hlinkClick xmlns:r="http://schemas.openxmlformats.org/officeDocument/2006/relationships" r:id="rId1"/>
        </xdr:cNvPr>
        <xdr:cNvSpPr>
          <a:spLocks noEditPoints="1"/>
        </xdr:cNvSpPr>
      </xdr:nvSpPr>
      <xdr:spPr bwMode="auto">
        <a:xfrm>
          <a:off x="7698398" y="92840908"/>
          <a:ext cx="131885" cy="138112"/>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n-US"/>
        </a:p>
      </xdr:txBody>
    </xdr:sp>
    <xdr:clientData/>
  </xdr:twoCellAnchor>
  <xdr:twoCellAnchor>
    <xdr:from>
      <xdr:col>0</xdr:col>
      <xdr:colOff>38096</xdr:colOff>
      <xdr:row>4</xdr:row>
      <xdr:rowOff>19050</xdr:rowOff>
    </xdr:from>
    <xdr:to>
      <xdr:col>0</xdr:col>
      <xdr:colOff>190496</xdr:colOff>
      <xdr:row>4</xdr:row>
      <xdr:rowOff>173037</xdr:rowOff>
    </xdr:to>
    <xdr:sp macro="" textlink="">
      <xdr:nvSpPr>
        <xdr:cNvPr id="56" name="Freeform 55">
          <a:hlinkClick xmlns:r="http://schemas.openxmlformats.org/officeDocument/2006/relationships" r:id="rId2"/>
        </xdr:cNvPr>
        <xdr:cNvSpPr>
          <a:spLocks noEditPoints="1"/>
        </xdr:cNvSpPr>
      </xdr:nvSpPr>
      <xdr:spPr bwMode="auto">
        <a:xfrm>
          <a:off x="38096" y="6477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a:p>
      </xdr:txBody>
    </xdr:sp>
    <xdr:clientData/>
  </xdr:twoCellAnchor>
  <xdr:twoCellAnchor>
    <xdr:from>
      <xdr:col>0</xdr:col>
      <xdr:colOff>40478</xdr:colOff>
      <xdr:row>2</xdr:row>
      <xdr:rowOff>19050</xdr:rowOff>
    </xdr:from>
    <xdr:to>
      <xdr:col>0</xdr:col>
      <xdr:colOff>192878</xdr:colOff>
      <xdr:row>2</xdr:row>
      <xdr:rowOff>173037</xdr:rowOff>
    </xdr:to>
    <xdr:sp macro="" textlink="">
      <xdr:nvSpPr>
        <xdr:cNvPr id="57" name="Freeform 56">
          <a:hlinkClick xmlns:r="http://schemas.openxmlformats.org/officeDocument/2006/relationships" r:id="rId3"/>
        </xdr:cNvPr>
        <xdr:cNvSpPr>
          <a:spLocks noEditPoints="1"/>
        </xdr:cNvSpPr>
      </xdr:nvSpPr>
      <xdr:spPr bwMode="auto">
        <a:xfrm>
          <a:off x="40478" y="4572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6</xdr:col>
      <xdr:colOff>209550</xdr:colOff>
      <xdr:row>15</xdr:row>
      <xdr:rowOff>85725</xdr:rowOff>
    </xdr:from>
    <xdr:to>
      <xdr:col>6</xdr:col>
      <xdr:colOff>361950</xdr:colOff>
      <xdr:row>15</xdr:row>
      <xdr:rowOff>239712</xdr:rowOff>
    </xdr:to>
    <xdr:sp macro="" textlink="">
      <xdr:nvSpPr>
        <xdr:cNvPr id="30" name="Freeform 29">
          <a:hlinkClick xmlns:r="http://schemas.openxmlformats.org/officeDocument/2006/relationships" r:id="rId4"/>
        </xdr:cNvPr>
        <xdr:cNvSpPr>
          <a:spLocks noEditPoints="1"/>
        </xdr:cNvSpPr>
      </xdr:nvSpPr>
      <xdr:spPr bwMode="auto">
        <a:xfrm>
          <a:off x="9591675" y="39052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6</xdr:col>
      <xdr:colOff>209550</xdr:colOff>
      <xdr:row>16</xdr:row>
      <xdr:rowOff>85725</xdr:rowOff>
    </xdr:from>
    <xdr:to>
      <xdr:col>6</xdr:col>
      <xdr:colOff>361950</xdr:colOff>
      <xdr:row>16</xdr:row>
      <xdr:rowOff>239712</xdr:rowOff>
    </xdr:to>
    <xdr:sp macro="" textlink="">
      <xdr:nvSpPr>
        <xdr:cNvPr id="31" name="Freeform 30">
          <a:hlinkClick xmlns:r="http://schemas.openxmlformats.org/officeDocument/2006/relationships" r:id="rId5"/>
        </xdr:cNvPr>
        <xdr:cNvSpPr>
          <a:spLocks noEditPoints="1"/>
        </xdr:cNvSpPr>
      </xdr:nvSpPr>
      <xdr:spPr bwMode="auto">
        <a:xfrm>
          <a:off x="9591675" y="41529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6</xdr:col>
      <xdr:colOff>209550</xdr:colOff>
      <xdr:row>17</xdr:row>
      <xdr:rowOff>85725</xdr:rowOff>
    </xdr:from>
    <xdr:to>
      <xdr:col>6</xdr:col>
      <xdr:colOff>361950</xdr:colOff>
      <xdr:row>17</xdr:row>
      <xdr:rowOff>239712</xdr:rowOff>
    </xdr:to>
    <xdr:sp macro="" textlink="">
      <xdr:nvSpPr>
        <xdr:cNvPr id="32" name="Freeform 31">
          <a:hlinkClick xmlns:r="http://schemas.openxmlformats.org/officeDocument/2006/relationships" r:id="rId6"/>
        </xdr:cNvPr>
        <xdr:cNvSpPr>
          <a:spLocks noEditPoints="1"/>
        </xdr:cNvSpPr>
      </xdr:nvSpPr>
      <xdr:spPr bwMode="auto">
        <a:xfrm>
          <a:off x="9591675" y="44005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6</xdr:col>
      <xdr:colOff>209550</xdr:colOff>
      <xdr:row>18</xdr:row>
      <xdr:rowOff>85725</xdr:rowOff>
    </xdr:from>
    <xdr:to>
      <xdr:col>6</xdr:col>
      <xdr:colOff>361950</xdr:colOff>
      <xdr:row>18</xdr:row>
      <xdr:rowOff>239712</xdr:rowOff>
    </xdr:to>
    <xdr:sp macro="" textlink="">
      <xdr:nvSpPr>
        <xdr:cNvPr id="33" name="Freeform 32">
          <a:hlinkClick xmlns:r="http://schemas.openxmlformats.org/officeDocument/2006/relationships" r:id="rId7"/>
        </xdr:cNvPr>
        <xdr:cNvSpPr>
          <a:spLocks noEditPoints="1"/>
        </xdr:cNvSpPr>
      </xdr:nvSpPr>
      <xdr:spPr bwMode="auto">
        <a:xfrm>
          <a:off x="9591675" y="46482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6</xdr:col>
      <xdr:colOff>209550</xdr:colOff>
      <xdr:row>19</xdr:row>
      <xdr:rowOff>85725</xdr:rowOff>
    </xdr:from>
    <xdr:to>
      <xdr:col>6</xdr:col>
      <xdr:colOff>361950</xdr:colOff>
      <xdr:row>19</xdr:row>
      <xdr:rowOff>239712</xdr:rowOff>
    </xdr:to>
    <xdr:sp macro="" textlink="">
      <xdr:nvSpPr>
        <xdr:cNvPr id="34" name="Freeform 33">
          <a:hlinkClick xmlns:r="http://schemas.openxmlformats.org/officeDocument/2006/relationships" r:id="rId8"/>
        </xdr:cNvPr>
        <xdr:cNvSpPr>
          <a:spLocks noEditPoints="1"/>
        </xdr:cNvSpPr>
      </xdr:nvSpPr>
      <xdr:spPr bwMode="auto">
        <a:xfrm>
          <a:off x="9591675" y="48958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6</xdr:col>
      <xdr:colOff>209550</xdr:colOff>
      <xdr:row>20</xdr:row>
      <xdr:rowOff>85725</xdr:rowOff>
    </xdr:from>
    <xdr:to>
      <xdr:col>6</xdr:col>
      <xdr:colOff>361950</xdr:colOff>
      <xdr:row>20</xdr:row>
      <xdr:rowOff>239712</xdr:rowOff>
    </xdr:to>
    <xdr:sp macro="" textlink="">
      <xdr:nvSpPr>
        <xdr:cNvPr id="35" name="Freeform 34">
          <a:hlinkClick xmlns:r="http://schemas.openxmlformats.org/officeDocument/2006/relationships" r:id="rId9"/>
        </xdr:cNvPr>
        <xdr:cNvSpPr>
          <a:spLocks noEditPoints="1"/>
        </xdr:cNvSpPr>
      </xdr:nvSpPr>
      <xdr:spPr bwMode="auto">
        <a:xfrm>
          <a:off x="9591675" y="51435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6</xdr:col>
      <xdr:colOff>209550</xdr:colOff>
      <xdr:row>21</xdr:row>
      <xdr:rowOff>85725</xdr:rowOff>
    </xdr:from>
    <xdr:to>
      <xdr:col>6</xdr:col>
      <xdr:colOff>361950</xdr:colOff>
      <xdr:row>21</xdr:row>
      <xdr:rowOff>239712</xdr:rowOff>
    </xdr:to>
    <xdr:sp macro="" textlink="">
      <xdr:nvSpPr>
        <xdr:cNvPr id="36" name="Freeform 35">
          <a:hlinkClick xmlns:r="http://schemas.openxmlformats.org/officeDocument/2006/relationships" r:id="rId10"/>
        </xdr:cNvPr>
        <xdr:cNvSpPr>
          <a:spLocks noEditPoints="1"/>
        </xdr:cNvSpPr>
      </xdr:nvSpPr>
      <xdr:spPr bwMode="auto">
        <a:xfrm>
          <a:off x="9591675" y="53911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3</xdr:col>
      <xdr:colOff>2686050</xdr:colOff>
      <xdr:row>51</xdr:row>
      <xdr:rowOff>38100</xdr:rowOff>
    </xdr:from>
    <xdr:to>
      <xdr:col>3</xdr:col>
      <xdr:colOff>2847182</xdr:colOff>
      <xdr:row>52</xdr:row>
      <xdr:rowOff>9525</xdr:rowOff>
    </xdr:to>
    <xdr:sp macro="" textlink="">
      <xdr:nvSpPr>
        <xdr:cNvPr id="17" name="Freeform 16">
          <a:hlinkClick xmlns:r="http://schemas.openxmlformats.org/officeDocument/2006/relationships" r:id="rId11"/>
        </xdr:cNvPr>
        <xdr:cNvSpPr>
          <a:spLocks noEditPoints="1"/>
        </xdr:cNvSpPr>
      </xdr:nvSpPr>
      <xdr:spPr bwMode="auto">
        <a:xfrm>
          <a:off x="7658100" y="13668375"/>
          <a:ext cx="161132" cy="161925"/>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0</xdr:colOff>
      <xdr:row>14</xdr:row>
      <xdr:rowOff>0</xdr:rowOff>
    </xdr:from>
    <xdr:to>
      <xdr:col>1</xdr:col>
      <xdr:colOff>1588</xdr:colOff>
      <xdr:row>14</xdr:row>
      <xdr:rowOff>177800</xdr:rowOff>
    </xdr:to>
    <xdr:sp macro="" textlink="">
      <xdr:nvSpPr>
        <xdr:cNvPr id="14" name="Freeform 13"/>
        <xdr:cNvSpPr>
          <a:spLocks noEditPoints="1"/>
        </xdr:cNvSpPr>
      </xdr:nvSpPr>
      <xdr:spPr bwMode="auto">
        <a:xfrm>
          <a:off x="0" y="3629025"/>
          <a:ext cx="220663" cy="177800"/>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chemeClr val="tx1">
            <a:lumMod val="65000"/>
            <a:lumOff val="35000"/>
          </a:schemeClr>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304800</xdr:colOff>
          <xdr:row>8</xdr:row>
          <xdr:rowOff>161925</xdr:rowOff>
        </xdr:from>
        <xdr:to>
          <xdr:col>5</xdr:col>
          <xdr:colOff>581025</xdr:colOff>
          <xdr:row>10</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9</xdr:row>
          <xdr:rowOff>171450</xdr:rowOff>
        </xdr:from>
        <xdr:to>
          <xdr:col>12</xdr:col>
          <xdr:colOff>323850</xdr:colOff>
          <xdr:row>11</xdr:row>
          <xdr:rowOff>9525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22</xdr:row>
          <xdr:rowOff>0</xdr:rowOff>
        </xdr:from>
        <xdr:to>
          <xdr:col>5</xdr:col>
          <xdr:colOff>581025</xdr:colOff>
          <xdr:row>23</xdr:row>
          <xdr:rowOff>28575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xdr:row>
          <xdr:rowOff>171450</xdr:rowOff>
        </xdr:from>
        <xdr:to>
          <xdr:col>12</xdr:col>
          <xdr:colOff>323850</xdr:colOff>
          <xdr:row>12</xdr:row>
          <xdr:rowOff>9525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12</xdr:row>
          <xdr:rowOff>0</xdr:rowOff>
        </xdr:from>
        <xdr:to>
          <xdr:col>12</xdr:col>
          <xdr:colOff>323850</xdr:colOff>
          <xdr:row>13</xdr:row>
          <xdr:rowOff>9525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14</xdr:row>
          <xdr:rowOff>0</xdr:rowOff>
        </xdr:from>
        <xdr:to>
          <xdr:col>12</xdr:col>
          <xdr:colOff>323850</xdr:colOff>
          <xdr:row>14</xdr:row>
          <xdr:rowOff>219075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29</xdr:row>
          <xdr:rowOff>0</xdr:rowOff>
        </xdr:from>
        <xdr:to>
          <xdr:col>5</xdr:col>
          <xdr:colOff>581025</xdr:colOff>
          <xdr:row>30</xdr:row>
          <xdr:rowOff>28575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29</xdr:row>
          <xdr:rowOff>0</xdr:rowOff>
        </xdr:from>
        <xdr:to>
          <xdr:col>5</xdr:col>
          <xdr:colOff>581025</xdr:colOff>
          <xdr:row>30</xdr:row>
          <xdr:rowOff>28575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29</xdr:row>
          <xdr:rowOff>0</xdr:rowOff>
        </xdr:from>
        <xdr:to>
          <xdr:col>5</xdr:col>
          <xdr:colOff>581025</xdr:colOff>
          <xdr:row>30</xdr:row>
          <xdr:rowOff>28575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13</xdr:row>
          <xdr:rowOff>0</xdr:rowOff>
        </xdr:from>
        <xdr:to>
          <xdr:col>12</xdr:col>
          <xdr:colOff>323850</xdr:colOff>
          <xdr:row>14</xdr:row>
          <xdr:rowOff>19050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29</xdr:row>
          <xdr:rowOff>0</xdr:rowOff>
        </xdr:from>
        <xdr:to>
          <xdr:col>5</xdr:col>
          <xdr:colOff>581025</xdr:colOff>
          <xdr:row>30</xdr:row>
          <xdr:rowOff>28575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15</xdr:row>
          <xdr:rowOff>0</xdr:rowOff>
        </xdr:from>
        <xdr:to>
          <xdr:col>12</xdr:col>
          <xdr:colOff>323850</xdr:colOff>
          <xdr:row>16</xdr:row>
          <xdr:rowOff>9525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15</xdr:row>
          <xdr:rowOff>200025</xdr:rowOff>
        </xdr:from>
        <xdr:to>
          <xdr:col>12</xdr:col>
          <xdr:colOff>323850</xdr:colOff>
          <xdr:row>17</xdr:row>
          <xdr:rowOff>9525</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29</xdr:row>
          <xdr:rowOff>0</xdr:rowOff>
        </xdr:from>
        <xdr:to>
          <xdr:col>5</xdr:col>
          <xdr:colOff>581025</xdr:colOff>
          <xdr:row>30</xdr:row>
          <xdr:rowOff>28575</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29</xdr:row>
          <xdr:rowOff>0</xdr:rowOff>
        </xdr:from>
        <xdr:to>
          <xdr:col>5</xdr:col>
          <xdr:colOff>581025</xdr:colOff>
          <xdr:row>30</xdr:row>
          <xdr:rowOff>28575</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29</xdr:row>
          <xdr:rowOff>0</xdr:rowOff>
        </xdr:from>
        <xdr:to>
          <xdr:col>5</xdr:col>
          <xdr:colOff>581025</xdr:colOff>
          <xdr:row>30</xdr:row>
          <xdr:rowOff>28575</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29</xdr:row>
          <xdr:rowOff>0</xdr:rowOff>
        </xdr:from>
        <xdr:to>
          <xdr:col>5</xdr:col>
          <xdr:colOff>581025</xdr:colOff>
          <xdr:row>30</xdr:row>
          <xdr:rowOff>28575</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29</xdr:row>
          <xdr:rowOff>0</xdr:rowOff>
        </xdr:from>
        <xdr:to>
          <xdr:col>5</xdr:col>
          <xdr:colOff>581025</xdr:colOff>
          <xdr:row>30</xdr:row>
          <xdr:rowOff>28575</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29</xdr:row>
          <xdr:rowOff>0</xdr:rowOff>
        </xdr:from>
        <xdr:to>
          <xdr:col>5</xdr:col>
          <xdr:colOff>581025</xdr:colOff>
          <xdr:row>30</xdr:row>
          <xdr:rowOff>28575</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35</xdr:row>
          <xdr:rowOff>180975</xdr:rowOff>
        </xdr:from>
        <xdr:to>
          <xdr:col>5</xdr:col>
          <xdr:colOff>581025</xdr:colOff>
          <xdr:row>37</xdr:row>
          <xdr:rowOff>19050</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43</xdr:row>
          <xdr:rowOff>0</xdr:rowOff>
        </xdr:from>
        <xdr:to>
          <xdr:col>5</xdr:col>
          <xdr:colOff>581025</xdr:colOff>
          <xdr:row>44</xdr:row>
          <xdr:rowOff>28575</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48</xdr:row>
          <xdr:rowOff>0</xdr:rowOff>
        </xdr:from>
        <xdr:to>
          <xdr:col>5</xdr:col>
          <xdr:colOff>581025</xdr:colOff>
          <xdr:row>49</xdr:row>
          <xdr:rowOff>28575</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54</xdr:row>
          <xdr:rowOff>0</xdr:rowOff>
        </xdr:from>
        <xdr:to>
          <xdr:col>5</xdr:col>
          <xdr:colOff>581025</xdr:colOff>
          <xdr:row>55</xdr:row>
          <xdr:rowOff>28575</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3612173</xdr:colOff>
      <xdr:row>65</xdr:row>
      <xdr:rowOff>29308</xdr:rowOff>
    </xdr:from>
    <xdr:to>
      <xdr:col>4</xdr:col>
      <xdr:colOff>3744058</xdr:colOff>
      <xdr:row>65</xdr:row>
      <xdr:rowOff>167420</xdr:rowOff>
    </xdr:to>
    <xdr:sp macro="" textlink="">
      <xdr:nvSpPr>
        <xdr:cNvPr id="58" name="Freeform 57">
          <a:hlinkClick xmlns:r="http://schemas.openxmlformats.org/officeDocument/2006/relationships" r:id="rId1"/>
        </xdr:cNvPr>
        <xdr:cNvSpPr>
          <a:spLocks noEditPoints="1"/>
        </xdr:cNvSpPr>
      </xdr:nvSpPr>
      <xdr:spPr bwMode="auto">
        <a:xfrm>
          <a:off x="7707923" y="16397654"/>
          <a:ext cx="131885" cy="138112"/>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n-US"/>
        </a:p>
      </xdr:txBody>
    </xdr:sp>
    <xdr:clientData/>
  </xdr:twoCellAnchor>
  <xdr:twoCellAnchor>
    <xdr:from>
      <xdr:col>0</xdr:col>
      <xdr:colOff>38096</xdr:colOff>
      <xdr:row>3</xdr:row>
      <xdr:rowOff>19050</xdr:rowOff>
    </xdr:from>
    <xdr:to>
      <xdr:col>0</xdr:col>
      <xdr:colOff>190496</xdr:colOff>
      <xdr:row>3</xdr:row>
      <xdr:rowOff>173037</xdr:rowOff>
    </xdr:to>
    <xdr:sp macro="" textlink="">
      <xdr:nvSpPr>
        <xdr:cNvPr id="64" name="Freeform 63">
          <a:hlinkClick xmlns:r="http://schemas.openxmlformats.org/officeDocument/2006/relationships" r:id="rId2"/>
        </xdr:cNvPr>
        <xdr:cNvSpPr>
          <a:spLocks noEditPoints="1"/>
        </xdr:cNvSpPr>
      </xdr:nvSpPr>
      <xdr:spPr bwMode="auto">
        <a:xfrm>
          <a:off x="38096" y="6858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a:p>
      </xdr:txBody>
    </xdr:sp>
    <xdr:clientData/>
  </xdr:twoCellAnchor>
  <xdr:twoCellAnchor>
    <xdr:from>
      <xdr:col>0</xdr:col>
      <xdr:colOff>40478</xdr:colOff>
      <xdr:row>2</xdr:row>
      <xdr:rowOff>19050</xdr:rowOff>
    </xdr:from>
    <xdr:to>
      <xdr:col>0</xdr:col>
      <xdr:colOff>192878</xdr:colOff>
      <xdr:row>2</xdr:row>
      <xdr:rowOff>173037</xdr:rowOff>
    </xdr:to>
    <xdr:sp macro="" textlink="">
      <xdr:nvSpPr>
        <xdr:cNvPr id="65" name="Freeform 64">
          <a:hlinkClick xmlns:r="http://schemas.openxmlformats.org/officeDocument/2006/relationships" r:id="rId3"/>
        </xdr:cNvPr>
        <xdr:cNvSpPr>
          <a:spLocks noEditPoints="1"/>
        </xdr:cNvSpPr>
      </xdr:nvSpPr>
      <xdr:spPr bwMode="auto">
        <a:xfrm>
          <a:off x="40478" y="4953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7</xdr:col>
      <xdr:colOff>209550</xdr:colOff>
      <xdr:row>10</xdr:row>
      <xdr:rowOff>28575</xdr:rowOff>
    </xdr:from>
    <xdr:to>
      <xdr:col>7</xdr:col>
      <xdr:colOff>361950</xdr:colOff>
      <xdr:row>10</xdr:row>
      <xdr:rowOff>182562</xdr:rowOff>
    </xdr:to>
    <xdr:sp macro="" textlink="">
      <xdr:nvSpPr>
        <xdr:cNvPr id="28" name="Freeform 27">
          <a:hlinkClick xmlns:r="http://schemas.openxmlformats.org/officeDocument/2006/relationships" r:id="rId4"/>
        </xdr:cNvPr>
        <xdr:cNvSpPr>
          <a:spLocks noEditPoints="1"/>
        </xdr:cNvSpPr>
      </xdr:nvSpPr>
      <xdr:spPr bwMode="auto">
        <a:xfrm>
          <a:off x="9286875" y="223837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7</xdr:col>
      <xdr:colOff>209550</xdr:colOff>
      <xdr:row>11</xdr:row>
      <xdr:rowOff>28575</xdr:rowOff>
    </xdr:from>
    <xdr:to>
      <xdr:col>7</xdr:col>
      <xdr:colOff>361950</xdr:colOff>
      <xdr:row>11</xdr:row>
      <xdr:rowOff>182562</xdr:rowOff>
    </xdr:to>
    <xdr:sp macro="" textlink="">
      <xdr:nvSpPr>
        <xdr:cNvPr id="29" name="Freeform 28">
          <a:hlinkClick xmlns:r="http://schemas.openxmlformats.org/officeDocument/2006/relationships" r:id="rId5"/>
        </xdr:cNvPr>
        <xdr:cNvSpPr>
          <a:spLocks noEditPoints="1"/>
        </xdr:cNvSpPr>
      </xdr:nvSpPr>
      <xdr:spPr bwMode="auto">
        <a:xfrm>
          <a:off x="9286875" y="242887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7</xdr:col>
      <xdr:colOff>209550</xdr:colOff>
      <xdr:row>12</xdr:row>
      <xdr:rowOff>28575</xdr:rowOff>
    </xdr:from>
    <xdr:to>
      <xdr:col>7</xdr:col>
      <xdr:colOff>361950</xdr:colOff>
      <xdr:row>12</xdr:row>
      <xdr:rowOff>182562</xdr:rowOff>
    </xdr:to>
    <xdr:sp macro="" textlink="">
      <xdr:nvSpPr>
        <xdr:cNvPr id="30" name="Freeform 29">
          <a:hlinkClick xmlns:r="http://schemas.openxmlformats.org/officeDocument/2006/relationships" r:id="rId6"/>
        </xdr:cNvPr>
        <xdr:cNvSpPr>
          <a:spLocks noEditPoints="1"/>
        </xdr:cNvSpPr>
      </xdr:nvSpPr>
      <xdr:spPr bwMode="auto">
        <a:xfrm>
          <a:off x="9286875" y="261937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7</xdr:col>
      <xdr:colOff>209550</xdr:colOff>
      <xdr:row>13</xdr:row>
      <xdr:rowOff>28575</xdr:rowOff>
    </xdr:from>
    <xdr:to>
      <xdr:col>7</xdr:col>
      <xdr:colOff>361950</xdr:colOff>
      <xdr:row>13</xdr:row>
      <xdr:rowOff>182562</xdr:rowOff>
    </xdr:to>
    <xdr:sp macro="" textlink="">
      <xdr:nvSpPr>
        <xdr:cNvPr id="31" name="Freeform 30">
          <a:hlinkClick xmlns:r="http://schemas.openxmlformats.org/officeDocument/2006/relationships" r:id="rId7"/>
        </xdr:cNvPr>
        <xdr:cNvSpPr>
          <a:spLocks noEditPoints="1"/>
        </xdr:cNvSpPr>
      </xdr:nvSpPr>
      <xdr:spPr bwMode="auto">
        <a:xfrm>
          <a:off x="9286875" y="2828925"/>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7</xdr:col>
      <xdr:colOff>209550</xdr:colOff>
      <xdr:row>14</xdr:row>
      <xdr:rowOff>28575</xdr:rowOff>
    </xdr:from>
    <xdr:to>
      <xdr:col>7</xdr:col>
      <xdr:colOff>361950</xdr:colOff>
      <xdr:row>14</xdr:row>
      <xdr:rowOff>182562</xdr:rowOff>
    </xdr:to>
    <xdr:sp macro="" textlink="">
      <xdr:nvSpPr>
        <xdr:cNvPr id="32" name="Freeform 31">
          <a:hlinkClick xmlns:r="http://schemas.openxmlformats.org/officeDocument/2006/relationships" r:id="rId8"/>
        </xdr:cNvPr>
        <xdr:cNvSpPr>
          <a:spLocks noEditPoints="1"/>
        </xdr:cNvSpPr>
      </xdr:nvSpPr>
      <xdr:spPr bwMode="auto">
        <a:xfrm>
          <a:off x="9286875" y="30289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7</xdr:col>
      <xdr:colOff>209550</xdr:colOff>
      <xdr:row>15</xdr:row>
      <xdr:rowOff>28575</xdr:rowOff>
    </xdr:from>
    <xdr:to>
      <xdr:col>7</xdr:col>
      <xdr:colOff>361950</xdr:colOff>
      <xdr:row>15</xdr:row>
      <xdr:rowOff>182562</xdr:rowOff>
    </xdr:to>
    <xdr:sp macro="" textlink="">
      <xdr:nvSpPr>
        <xdr:cNvPr id="33" name="Freeform 32">
          <a:hlinkClick xmlns:r="http://schemas.openxmlformats.org/officeDocument/2006/relationships" r:id="rId9"/>
        </xdr:cNvPr>
        <xdr:cNvSpPr>
          <a:spLocks noEditPoints="1"/>
        </xdr:cNvSpPr>
      </xdr:nvSpPr>
      <xdr:spPr bwMode="auto">
        <a:xfrm>
          <a:off x="9286875" y="32575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7</xdr:col>
      <xdr:colOff>209550</xdr:colOff>
      <xdr:row>16</xdr:row>
      <xdr:rowOff>28575</xdr:rowOff>
    </xdr:from>
    <xdr:to>
      <xdr:col>7</xdr:col>
      <xdr:colOff>361950</xdr:colOff>
      <xdr:row>16</xdr:row>
      <xdr:rowOff>182562</xdr:rowOff>
    </xdr:to>
    <xdr:sp macro="" textlink="">
      <xdr:nvSpPr>
        <xdr:cNvPr id="34" name="Freeform 33">
          <a:hlinkClick xmlns:r="http://schemas.openxmlformats.org/officeDocument/2006/relationships" r:id="rId10"/>
        </xdr:cNvPr>
        <xdr:cNvSpPr>
          <a:spLocks noEditPoints="1"/>
        </xdr:cNvSpPr>
      </xdr:nvSpPr>
      <xdr:spPr bwMode="auto">
        <a:xfrm>
          <a:off x="9286875" y="346710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xdr:col>
      <xdr:colOff>495300</xdr:colOff>
      <xdr:row>39</xdr:row>
      <xdr:rowOff>47625</xdr:rowOff>
    </xdr:from>
    <xdr:ext cx="995362" cy="361950"/>
    <mc:AlternateContent xmlns:mc="http://schemas.openxmlformats.org/markup-compatibility/2006" xmlns:a14="http://schemas.microsoft.com/office/drawing/2010/main">
      <mc:Choice Requires="a14">
        <xdr:sp macro="" textlink="">
          <xdr:nvSpPr>
            <xdr:cNvPr id="2" name="TextBox 1"/>
            <xdr:cNvSpPr txBox="1"/>
          </xdr:nvSpPr>
          <xdr:spPr>
            <a:xfrm>
              <a:off x="3590925" y="8153400"/>
              <a:ext cx="995362" cy="3619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ctr">
              <a:noAutofit/>
            </a:bodyPr>
            <a:lstStyle/>
            <a:p>
              <a:pPr algn="ctr"/>
              <a14:m>
                <m:oMath xmlns:m="http://schemas.openxmlformats.org/officeDocument/2006/math">
                  <m:r>
                    <a:rPr lang="en-US" sz="1400" b="0" i="1">
                      <a:latin typeface="Cambria Math" panose="02040503050406030204" pitchFamily="18" charset="0"/>
                      <a:ea typeface="Cambria Math" panose="02040503050406030204" pitchFamily="18" charset="0"/>
                    </a:rPr>
                    <m:t>𝐶</m:t>
                  </m:r>
                  <m:r>
                    <a:rPr lang="lt-LT" sz="1400" i="1">
                      <a:latin typeface="Cambria Math" panose="02040503050406030204" pitchFamily="18" charset="0"/>
                      <a:ea typeface="Cambria Math" panose="02040503050406030204" pitchFamily="18" charset="0"/>
                    </a:rPr>
                    <m:t>=</m:t>
                  </m:r>
                </m:oMath>
              </a14:m>
              <a:r>
                <a:rPr lang="lt-LT" sz="1400">
                  <a:latin typeface="Cambria Math" panose="02040503050406030204" pitchFamily="18" charset="0"/>
                  <a:ea typeface="Cambria Math" panose="02040503050406030204" pitchFamily="18" charset="0"/>
                </a:rPr>
                <a:t> </a:t>
              </a:r>
              <a14:m>
                <m:oMath xmlns:m="http://schemas.openxmlformats.org/officeDocument/2006/math">
                  <m:f>
                    <m:fPr>
                      <m:ctrlPr>
                        <a:rPr lang="lt-LT" sz="1400" i="1">
                          <a:latin typeface="Cambria Math" panose="02040503050406030204" pitchFamily="18" charset="0"/>
                          <a:ea typeface="Cambria Math" panose="02040503050406030204" pitchFamily="18" charset="0"/>
                        </a:rPr>
                      </m:ctrlPr>
                    </m:fPr>
                    <m:num>
                      <m:sSub>
                        <m:sSubPr>
                          <m:ctrlPr>
                            <a:rPr lang="lt-LT" sz="1400" i="1">
                              <a:latin typeface="Cambria Math" panose="02040503050406030204" pitchFamily="18" charset="0"/>
                              <a:ea typeface="Cambria Math" panose="02040503050406030204" pitchFamily="18" charset="0"/>
                            </a:rPr>
                          </m:ctrlPr>
                        </m:sSubPr>
                        <m:e>
                          <m:r>
                            <a:rPr lang="en-US" sz="1400" b="0" i="1">
                              <a:latin typeface="Cambria Math" panose="02040503050406030204" pitchFamily="18" charset="0"/>
                              <a:ea typeface="Cambria Math" panose="02040503050406030204" pitchFamily="18" charset="0"/>
                            </a:rPr>
                            <m:t>𝐶</m:t>
                          </m:r>
                        </m:e>
                        <m:sub>
                          <m:r>
                            <a:rPr lang="en-US" sz="1400" b="0" i="1">
                              <a:latin typeface="Cambria Math" panose="02040503050406030204" pitchFamily="18" charset="0"/>
                              <a:ea typeface="Cambria Math" panose="02040503050406030204" pitchFamily="18" charset="0"/>
                            </a:rPr>
                            <m:t>𝑚𝑖𝑛</m:t>
                          </m:r>
                        </m:sub>
                      </m:sSub>
                    </m:num>
                    <m:den>
                      <m:sSub>
                        <m:sSubPr>
                          <m:ctrlPr>
                            <a:rPr lang="lt-LT" sz="1400" i="1">
                              <a:latin typeface="Cambria Math" panose="02040503050406030204" pitchFamily="18" charset="0"/>
                              <a:ea typeface="Cambria Math" panose="02040503050406030204" pitchFamily="18" charset="0"/>
                            </a:rPr>
                          </m:ctrlPr>
                        </m:sSubPr>
                        <m:e>
                          <m:r>
                            <a:rPr lang="en-US" sz="1400" b="0" i="1">
                              <a:latin typeface="Cambria Math" panose="02040503050406030204" pitchFamily="18" charset="0"/>
                              <a:ea typeface="Cambria Math" panose="02040503050406030204" pitchFamily="18" charset="0"/>
                            </a:rPr>
                            <m:t>𝐶</m:t>
                          </m:r>
                        </m:e>
                        <m:sub>
                          <m:r>
                            <a:rPr lang="en-US" sz="1400" b="0" i="1">
                              <a:latin typeface="Cambria Math" panose="02040503050406030204" pitchFamily="18" charset="0"/>
                              <a:ea typeface="Cambria Math" panose="02040503050406030204" pitchFamily="18" charset="0"/>
                            </a:rPr>
                            <m:t>𝑖</m:t>
                          </m:r>
                        </m:sub>
                      </m:sSub>
                    </m:den>
                  </m:f>
                </m:oMath>
              </a14:m>
              <a:r>
                <a:rPr lang="lt-LT" sz="1400">
                  <a:latin typeface="Cambria Math" panose="02040503050406030204" pitchFamily="18" charset="0"/>
                  <a:ea typeface="Cambria Math" panose="02040503050406030204" pitchFamily="18" charset="0"/>
                </a:rPr>
                <a:t> </a:t>
              </a:r>
              <a14:m>
                <m:oMath xmlns:m="http://schemas.openxmlformats.org/officeDocument/2006/math">
                  <m:r>
                    <a:rPr lang="lt-LT" sz="1400" b="0" i="1">
                      <a:solidFill>
                        <a:schemeClr val="tx1"/>
                      </a:solidFill>
                      <a:latin typeface="Cambria Math" panose="02040503050406030204" pitchFamily="18" charset="0"/>
                      <a:ea typeface="Cambria Math" panose="02040503050406030204" pitchFamily="18" charset="0"/>
                      <a:cs typeface="+mn-cs"/>
                    </a:rPr>
                    <m:t>×</m:t>
                  </m:r>
                  <m:r>
                    <a:rPr lang="en-US" sz="1400" b="0" i="1">
                      <a:solidFill>
                        <a:schemeClr val="tx1"/>
                      </a:solidFill>
                      <a:latin typeface="Cambria Math" panose="02040503050406030204" pitchFamily="18" charset="0"/>
                      <a:ea typeface="Cambria Math" panose="02040503050406030204" pitchFamily="18" charset="0"/>
                      <a:cs typeface="+mn-cs"/>
                    </a:rPr>
                    <m:t>𝑋</m:t>
                  </m:r>
                </m:oMath>
              </a14:m>
              <a:endParaRPr lang="lt-LT" sz="1400" b="0" i="1">
                <a:solidFill>
                  <a:schemeClr val="tx1"/>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3590925" y="8153400"/>
              <a:ext cx="995362" cy="3619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ctr">
              <a:noAutofit/>
            </a:bodyPr>
            <a:lstStyle/>
            <a:p>
              <a:pPr algn="ctr"/>
              <a:r>
                <a:rPr lang="en-US" sz="1400" b="0" i="0">
                  <a:latin typeface="Cambria Math" panose="02040503050406030204" pitchFamily="18" charset="0"/>
                  <a:ea typeface="Cambria Math" panose="02040503050406030204" pitchFamily="18" charset="0"/>
                </a:rPr>
                <a:t>𝐶</a:t>
              </a:r>
              <a:r>
                <a:rPr lang="lt-LT" sz="1400" i="0">
                  <a:latin typeface="Cambria Math" panose="02040503050406030204" pitchFamily="18" charset="0"/>
                  <a:ea typeface="Cambria Math" panose="02040503050406030204" pitchFamily="18" charset="0"/>
                </a:rPr>
                <a:t>=</a:t>
              </a:r>
              <a:r>
                <a:rPr lang="lt-LT" sz="1400">
                  <a:latin typeface="Cambria Math" panose="02040503050406030204" pitchFamily="18" charset="0"/>
                  <a:ea typeface="Cambria Math" panose="02040503050406030204" pitchFamily="18" charset="0"/>
                </a:rPr>
                <a:t> </a:t>
              </a:r>
              <a:r>
                <a:rPr lang="en-US" sz="1400" b="0" i="0">
                  <a:latin typeface="Cambria Math" panose="02040503050406030204" pitchFamily="18" charset="0"/>
                  <a:ea typeface="Cambria Math" panose="02040503050406030204" pitchFamily="18" charset="0"/>
                </a:rPr>
                <a:t>𝐶</a:t>
              </a:r>
              <a:r>
                <a:rPr lang="lt-LT" sz="1400" b="0" i="0">
                  <a:latin typeface="Cambria Math" panose="02040503050406030204" pitchFamily="18" charset="0"/>
                  <a:ea typeface="Cambria Math" panose="02040503050406030204" pitchFamily="18" charset="0"/>
                </a:rPr>
                <a:t>_</a:t>
              </a:r>
              <a:r>
                <a:rPr lang="en-US" sz="1400" b="0" i="0">
                  <a:latin typeface="Cambria Math" panose="02040503050406030204" pitchFamily="18" charset="0"/>
                  <a:ea typeface="Cambria Math" panose="02040503050406030204" pitchFamily="18" charset="0"/>
                </a:rPr>
                <a:t>𝑚𝑖𝑛</a:t>
              </a:r>
              <a:r>
                <a:rPr lang="lt-LT" sz="1400" b="0" i="0">
                  <a:latin typeface="Cambria Math" panose="02040503050406030204" pitchFamily="18" charset="0"/>
                  <a:ea typeface="Cambria Math" panose="02040503050406030204" pitchFamily="18" charset="0"/>
                </a:rPr>
                <a:t>/</a:t>
              </a:r>
              <a:r>
                <a:rPr lang="en-US" sz="1400" b="0" i="0">
                  <a:latin typeface="Cambria Math" panose="02040503050406030204" pitchFamily="18" charset="0"/>
                  <a:ea typeface="Cambria Math" panose="02040503050406030204" pitchFamily="18" charset="0"/>
                </a:rPr>
                <a:t>𝐶</a:t>
              </a:r>
              <a:r>
                <a:rPr lang="lt-LT" sz="1400" b="0" i="0">
                  <a:latin typeface="Cambria Math" panose="02040503050406030204" pitchFamily="18" charset="0"/>
                  <a:ea typeface="Cambria Math" panose="02040503050406030204" pitchFamily="18" charset="0"/>
                </a:rPr>
                <a:t>_</a:t>
              </a:r>
              <a:r>
                <a:rPr lang="en-US" sz="1400" b="0" i="0">
                  <a:latin typeface="Cambria Math" panose="02040503050406030204" pitchFamily="18" charset="0"/>
                  <a:ea typeface="Cambria Math" panose="02040503050406030204" pitchFamily="18" charset="0"/>
                </a:rPr>
                <a:t>𝑖 </a:t>
              </a:r>
              <a:r>
                <a:rPr lang="lt-LT" sz="1400">
                  <a:latin typeface="Cambria Math" panose="02040503050406030204" pitchFamily="18" charset="0"/>
                  <a:ea typeface="Cambria Math" panose="02040503050406030204" pitchFamily="18" charset="0"/>
                </a:rPr>
                <a:t> </a:t>
              </a:r>
              <a:r>
                <a:rPr lang="lt-LT" sz="1400" b="0" i="0">
                  <a:solidFill>
                    <a:schemeClr val="tx1"/>
                  </a:solidFill>
                  <a:latin typeface="Cambria Math" panose="02040503050406030204" pitchFamily="18" charset="0"/>
                  <a:ea typeface="Cambria Math" panose="02040503050406030204" pitchFamily="18" charset="0"/>
                  <a:cs typeface="+mn-cs"/>
                </a:rPr>
                <a:t>×</a:t>
              </a:r>
              <a:r>
                <a:rPr lang="en-US" sz="1400" b="0" i="0">
                  <a:solidFill>
                    <a:schemeClr val="tx1"/>
                  </a:solidFill>
                  <a:latin typeface="Cambria Math" panose="02040503050406030204" pitchFamily="18" charset="0"/>
                  <a:ea typeface="Cambria Math" panose="02040503050406030204" pitchFamily="18" charset="0"/>
                  <a:cs typeface="+mn-cs"/>
                </a:rPr>
                <a:t>𝑋</a:t>
              </a:r>
              <a:endParaRPr lang="lt-LT" sz="1400" b="0" i="1">
                <a:solidFill>
                  <a:schemeClr val="tx1"/>
                </a:solidFill>
                <a:latin typeface="Cambria Math" panose="02040503050406030204" pitchFamily="18" charset="0"/>
                <a:ea typeface="Cambria Math" panose="02040503050406030204" pitchFamily="18" charset="0"/>
                <a:cs typeface="+mn-cs"/>
              </a:endParaRPr>
            </a:p>
          </xdr:txBody>
        </xdr:sp>
      </mc:Fallback>
    </mc:AlternateContent>
    <xdr:clientData/>
  </xdr:oneCellAnchor>
  <xdr:oneCellAnchor>
    <xdr:from>
      <xdr:col>9</xdr:col>
      <xdr:colOff>333375</xdr:colOff>
      <xdr:row>38</xdr:row>
      <xdr:rowOff>161925</xdr:rowOff>
    </xdr:from>
    <xdr:ext cx="962025" cy="400050"/>
    <mc:AlternateContent xmlns:mc="http://schemas.openxmlformats.org/markup-compatibility/2006" xmlns:a14="http://schemas.microsoft.com/office/drawing/2010/main">
      <mc:Choice Requires="a14">
        <xdr:sp macro="" textlink="">
          <xdr:nvSpPr>
            <xdr:cNvPr id="3" name="TextBox 2"/>
            <xdr:cNvSpPr txBox="1"/>
          </xdr:nvSpPr>
          <xdr:spPr>
            <a:xfrm>
              <a:off x="5886450" y="7772400"/>
              <a:ext cx="962025"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r>
                    <a:rPr lang="lt-LT" sz="1400" b="0" i="1">
                      <a:latin typeface="Cambria Math" panose="02040503050406030204" pitchFamily="18" charset="0"/>
                      <a:ea typeface="Cambria Math" panose="02040503050406030204" pitchFamily="18" charset="0"/>
                    </a:rPr>
                    <m:t>𝑆</m:t>
                  </m:r>
                  <m:r>
                    <a:rPr lang="lt-LT" sz="1400" i="1">
                      <a:latin typeface="Cambria Math" panose="02040503050406030204" pitchFamily="18" charset="0"/>
                      <a:ea typeface="Cambria Math" panose="02040503050406030204" pitchFamily="18" charset="0"/>
                    </a:rPr>
                    <m:t>=</m:t>
                  </m:r>
                </m:oMath>
              </a14:m>
              <a:r>
                <a:rPr lang="lt-LT" sz="1400">
                  <a:latin typeface="Cambria Math" panose="02040503050406030204" pitchFamily="18" charset="0"/>
                  <a:ea typeface="Cambria Math" panose="02040503050406030204" pitchFamily="18" charset="0"/>
                </a:rPr>
                <a:t> </a:t>
              </a:r>
              <a14:m>
                <m:oMath xmlns:m="http://schemas.openxmlformats.org/officeDocument/2006/math">
                  <m:r>
                    <a:rPr lang="en-US" sz="1400" b="0" i="1">
                      <a:latin typeface="Cambria Math" panose="02040503050406030204" pitchFamily="18" charset="0"/>
                      <a:ea typeface="Cambria Math" panose="02040503050406030204" pitchFamily="18" charset="0"/>
                    </a:rPr>
                    <m:t>𝐶</m:t>
                  </m:r>
                </m:oMath>
              </a14:m>
              <a:r>
                <a:rPr lang="lt-LT" sz="1400">
                  <a:latin typeface="Cambria Math" panose="02040503050406030204" pitchFamily="18" charset="0"/>
                  <a:ea typeface="Cambria Math" panose="02040503050406030204" pitchFamily="18" charset="0"/>
                </a:rPr>
                <a:t> </a:t>
              </a:r>
              <a14:m>
                <m:oMath xmlns:m="http://schemas.openxmlformats.org/officeDocument/2006/math">
                  <m:r>
                    <a:rPr lang="lt-LT" sz="1400" b="0" i="0">
                      <a:latin typeface="Cambria Math" panose="02040503050406030204" pitchFamily="18" charset="0"/>
                      <a:ea typeface="Cambria Math" panose="02040503050406030204" pitchFamily="18" charset="0"/>
                    </a:rPr>
                    <m:t>+</m:t>
                  </m:r>
                  <m:r>
                    <a:rPr lang="en-US" sz="1400" b="0" i="0">
                      <a:latin typeface="Cambria Math" panose="02040503050406030204" pitchFamily="18" charset="0"/>
                      <a:ea typeface="Cambria Math" panose="02040503050406030204" pitchFamily="18" charset="0"/>
                    </a:rPr>
                    <m:t> </m:t>
                  </m:r>
                  <m:r>
                    <a:rPr lang="en-US" sz="1400" b="0" i="1">
                      <a:latin typeface="Cambria Math" panose="02040503050406030204" pitchFamily="18" charset="0"/>
                      <a:ea typeface="Cambria Math" panose="02040503050406030204" pitchFamily="18" charset="0"/>
                    </a:rPr>
                    <m:t>𝑇</m:t>
                  </m:r>
                </m:oMath>
              </a14:m>
              <a:endParaRPr lang="lt-LT" sz="1400">
                <a:latin typeface="Cambria Math" panose="02040503050406030204" pitchFamily="18" charset="0"/>
                <a:ea typeface="Cambria Math" panose="02040503050406030204" pitchFamily="18" charset="0"/>
              </a:endParaRPr>
            </a:p>
          </xdr:txBody>
        </xdr:sp>
      </mc:Choice>
      <mc:Fallback xmlns="">
        <xdr:sp macro="" textlink="">
          <xdr:nvSpPr>
            <xdr:cNvPr id="3" name="TextBox 2"/>
            <xdr:cNvSpPr txBox="1"/>
          </xdr:nvSpPr>
          <xdr:spPr>
            <a:xfrm>
              <a:off x="5886450" y="7772400"/>
              <a:ext cx="962025"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lt-LT" sz="1400" b="0" i="0">
                  <a:latin typeface="Cambria Math" panose="02040503050406030204" pitchFamily="18" charset="0"/>
                  <a:ea typeface="Cambria Math" panose="02040503050406030204" pitchFamily="18" charset="0"/>
                </a:rPr>
                <a:t>𝑆</a:t>
              </a:r>
              <a:r>
                <a:rPr lang="lt-LT" sz="1400" i="0">
                  <a:latin typeface="Cambria Math" panose="02040503050406030204" pitchFamily="18" charset="0"/>
                  <a:ea typeface="Cambria Math" panose="02040503050406030204" pitchFamily="18" charset="0"/>
                </a:rPr>
                <a:t>=</a:t>
              </a:r>
              <a:r>
                <a:rPr lang="lt-LT" sz="1400">
                  <a:latin typeface="Cambria Math" panose="02040503050406030204" pitchFamily="18" charset="0"/>
                  <a:ea typeface="Cambria Math" panose="02040503050406030204" pitchFamily="18" charset="0"/>
                </a:rPr>
                <a:t> </a:t>
              </a:r>
              <a:r>
                <a:rPr lang="en-US" sz="1400" b="0" i="0">
                  <a:latin typeface="Cambria Math" panose="02040503050406030204" pitchFamily="18" charset="0"/>
                  <a:ea typeface="Cambria Math" panose="02040503050406030204" pitchFamily="18" charset="0"/>
                </a:rPr>
                <a:t>𝐶</a:t>
              </a:r>
              <a:r>
                <a:rPr lang="lt-LT" sz="1400">
                  <a:latin typeface="Cambria Math" panose="02040503050406030204" pitchFamily="18" charset="0"/>
                  <a:ea typeface="Cambria Math" panose="02040503050406030204" pitchFamily="18" charset="0"/>
                </a:rPr>
                <a:t> </a:t>
              </a:r>
              <a:r>
                <a:rPr lang="lt-LT" sz="1400" b="0" i="0">
                  <a:latin typeface="Cambria Math" panose="02040503050406030204" pitchFamily="18" charset="0"/>
                  <a:ea typeface="Cambria Math" panose="02040503050406030204" pitchFamily="18" charset="0"/>
                </a:rPr>
                <a:t>+</a:t>
              </a:r>
              <a:r>
                <a:rPr lang="en-US" sz="1400" b="0" i="0">
                  <a:latin typeface="Cambria Math" panose="02040503050406030204" pitchFamily="18" charset="0"/>
                  <a:ea typeface="Cambria Math" panose="02040503050406030204" pitchFamily="18" charset="0"/>
                </a:rPr>
                <a:t> 𝑇</a:t>
              </a:r>
              <a:endParaRPr lang="lt-LT" sz="1400">
                <a:latin typeface="Cambria Math" panose="02040503050406030204" pitchFamily="18" charset="0"/>
                <a:ea typeface="Cambria Math" panose="02040503050406030204" pitchFamily="18" charset="0"/>
              </a:endParaRPr>
            </a:p>
          </xdr:txBody>
        </xdr:sp>
      </mc:Fallback>
    </mc:AlternateContent>
    <xdr:clientData/>
  </xdr:oneCellAnchor>
  <xdr:oneCellAnchor>
    <xdr:from>
      <xdr:col>7</xdr:col>
      <xdr:colOff>295275</xdr:colOff>
      <xdr:row>38</xdr:row>
      <xdr:rowOff>161925</xdr:rowOff>
    </xdr:from>
    <xdr:ext cx="962025" cy="400050"/>
    <mc:AlternateContent xmlns:mc="http://schemas.openxmlformats.org/markup-compatibility/2006" xmlns:a14="http://schemas.microsoft.com/office/drawing/2010/main">
      <mc:Choice Requires="a14">
        <xdr:sp macro="" textlink="">
          <xdr:nvSpPr>
            <xdr:cNvPr id="4" name="TextBox 3"/>
            <xdr:cNvSpPr txBox="1"/>
          </xdr:nvSpPr>
          <xdr:spPr>
            <a:xfrm>
              <a:off x="4733925" y="7772400"/>
              <a:ext cx="962025"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r>
                    <a:rPr lang="en-US" sz="1400" b="0" i="1">
                      <a:latin typeface="Cambria Math" panose="02040503050406030204" pitchFamily="18" charset="0"/>
                      <a:ea typeface="Cambria Math" panose="02040503050406030204" pitchFamily="18" charset="0"/>
                    </a:rPr>
                    <m:t>𝑇</m:t>
                  </m:r>
                  <m:r>
                    <a:rPr lang="lt-LT" sz="1400" i="1">
                      <a:latin typeface="Cambria Math" panose="02040503050406030204" pitchFamily="18" charset="0"/>
                      <a:ea typeface="Cambria Math" panose="02040503050406030204" pitchFamily="18" charset="0"/>
                    </a:rPr>
                    <m:t>=</m:t>
                  </m:r>
                </m:oMath>
              </a14:m>
              <a:r>
                <a:rPr lang="lt-LT" sz="1400">
                  <a:latin typeface="Cambria Math" panose="02040503050406030204" pitchFamily="18" charset="0"/>
                  <a:ea typeface="Cambria Math" panose="02040503050406030204" pitchFamily="18" charset="0"/>
                </a:rPr>
                <a:t> </a:t>
              </a:r>
              <a14:m>
                <m:oMath xmlns:m="http://schemas.openxmlformats.org/officeDocument/2006/math">
                  <m:nary>
                    <m:naryPr>
                      <m:chr m:val="∑"/>
                      <m:subHide m:val="on"/>
                      <m:supHide m:val="on"/>
                      <m:ctrlPr>
                        <a:rPr lang="lt-LT" sz="1400" b="0" i="1">
                          <a:latin typeface="Cambria Math" panose="02040503050406030204" pitchFamily="18" charset="0"/>
                          <a:ea typeface="Cambria Math" panose="02040503050406030204" pitchFamily="18" charset="0"/>
                        </a:rPr>
                      </m:ctrlPr>
                    </m:naryPr>
                    <m:sub/>
                    <m:sup/>
                    <m:e>
                      <m:sSub>
                        <m:sSubPr>
                          <m:ctrlPr>
                            <a:rPr lang="lt-LT" sz="1400" b="0" i="1">
                              <a:latin typeface="Cambria Math" panose="02040503050406030204" pitchFamily="18" charset="0"/>
                              <a:ea typeface="Cambria Math" panose="02040503050406030204" pitchFamily="18" charset="0"/>
                            </a:rPr>
                          </m:ctrlPr>
                        </m:sSubPr>
                        <m:e>
                          <m:r>
                            <a:rPr lang="en-US" sz="1400" b="0" i="1">
                              <a:latin typeface="Cambria Math" panose="02040503050406030204" pitchFamily="18" charset="0"/>
                              <a:ea typeface="Cambria Math" panose="02040503050406030204" pitchFamily="18" charset="0"/>
                            </a:rPr>
                            <m:t>𝑇</m:t>
                          </m:r>
                        </m:e>
                        <m:sub>
                          <m:r>
                            <a:rPr lang="en-US" sz="1400" b="0" i="1">
                              <a:latin typeface="Cambria Math" panose="02040503050406030204" pitchFamily="18" charset="0"/>
                              <a:ea typeface="Cambria Math" panose="02040503050406030204" pitchFamily="18" charset="0"/>
                            </a:rPr>
                            <m:t>𝑖</m:t>
                          </m:r>
                        </m:sub>
                      </m:sSub>
                    </m:e>
                  </m:nary>
                </m:oMath>
              </a14:m>
              <a:endParaRPr lang="lt-LT" sz="1400">
                <a:latin typeface="Cambria Math" panose="02040503050406030204" pitchFamily="18" charset="0"/>
                <a:ea typeface="Cambria Math" panose="02040503050406030204" pitchFamily="18" charset="0"/>
              </a:endParaRPr>
            </a:p>
          </xdr:txBody>
        </xdr:sp>
      </mc:Choice>
      <mc:Fallback xmlns="">
        <xdr:sp macro="" textlink="">
          <xdr:nvSpPr>
            <xdr:cNvPr id="4" name="TextBox 3"/>
            <xdr:cNvSpPr txBox="1"/>
          </xdr:nvSpPr>
          <xdr:spPr>
            <a:xfrm>
              <a:off x="4733925" y="7772400"/>
              <a:ext cx="962025"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400" b="0" i="0">
                  <a:latin typeface="Cambria Math" panose="02040503050406030204" pitchFamily="18" charset="0"/>
                  <a:ea typeface="Cambria Math" panose="02040503050406030204" pitchFamily="18" charset="0"/>
                </a:rPr>
                <a:t>𝑇</a:t>
              </a:r>
              <a:r>
                <a:rPr lang="lt-LT" sz="1400" i="0">
                  <a:latin typeface="Cambria Math" panose="02040503050406030204" pitchFamily="18" charset="0"/>
                  <a:ea typeface="Cambria Math" panose="02040503050406030204" pitchFamily="18" charset="0"/>
                </a:rPr>
                <a:t>=</a:t>
              </a:r>
              <a:r>
                <a:rPr lang="lt-LT" sz="1400">
                  <a:latin typeface="Cambria Math" panose="02040503050406030204" pitchFamily="18" charset="0"/>
                  <a:ea typeface="Cambria Math" panose="02040503050406030204" pitchFamily="18" charset="0"/>
                </a:rPr>
                <a:t> </a:t>
              </a:r>
              <a:r>
                <a:rPr lang="lt-LT" sz="1400" b="0" i="0">
                  <a:latin typeface="Cambria Math" panose="02040503050406030204" pitchFamily="18" charset="0"/>
                  <a:ea typeface="Cambria Math" panose="02040503050406030204" pitchFamily="18" charset="0"/>
                </a:rPr>
                <a:t>∑</a:t>
              </a:r>
              <a:r>
                <a:rPr lang="en-US" sz="1400" b="0" i="0">
                  <a:latin typeface="Cambria Math" panose="02040503050406030204" pitchFamily="18" charset="0"/>
                  <a:ea typeface="Cambria Math" panose="02040503050406030204" pitchFamily="18" charset="0"/>
                </a:rPr>
                <a:t>▒𝑇</a:t>
              </a:r>
              <a:r>
                <a:rPr lang="lt-LT" sz="1400" b="0" i="0">
                  <a:latin typeface="Cambria Math" panose="02040503050406030204" pitchFamily="18" charset="0"/>
                  <a:ea typeface="Cambria Math" panose="02040503050406030204" pitchFamily="18" charset="0"/>
                </a:rPr>
                <a:t>_</a:t>
              </a:r>
              <a:r>
                <a:rPr lang="en-US" sz="1400" b="0" i="0">
                  <a:latin typeface="Cambria Math" panose="02040503050406030204" pitchFamily="18" charset="0"/>
                  <a:ea typeface="Cambria Math" panose="02040503050406030204" pitchFamily="18" charset="0"/>
                </a:rPr>
                <a:t>𝑖 </a:t>
              </a:r>
              <a:endParaRPr lang="lt-LT" sz="1400">
                <a:latin typeface="Cambria Math" panose="02040503050406030204" pitchFamily="18" charset="0"/>
                <a:ea typeface="Cambria Math" panose="02040503050406030204" pitchFamily="18" charset="0"/>
              </a:endParaRPr>
            </a:p>
          </xdr:txBody>
        </xdr:sp>
      </mc:Fallback>
    </mc:AlternateContent>
    <xdr:clientData/>
  </xdr:oneCellAnchor>
  <xdr:twoCellAnchor>
    <xdr:from>
      <xdr:col>0</xdr:col>
      <xdr:colOff>141797</xdr:colOff>
      <xdr:row>6</xdr:row>
      <xdr:rowOff>29114</xdr:rowOff>
    </xdr:from>
    <xdr:to>
      <xdr:col>1</xdr:col>
      <xdr:colOff>4823</xdr:colOff>
      <xdr:row>6</xdr:row>
      <xdr:rowOff>179927</xdr:rowOff>
    </xdr:to>
    <xdr:sp macro="" textlink="">
      <xdr:nvSpPr>
        <xdr:cNvPr id="6" name="Freeform 5"/>
        <xdr:cNvSpPr>
          <a:spLocks noEditPoints="1"/>
        </xdr:cNvSpPr>
      </xdr:nvSpPr>
      <xdr:spPr bwMode="auto">
        <a:xfrm>
          <a:off x="141797" y="1350034"/>
          <a:ext cx="222460" cy="150813"/>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chemeClr val="tx1">
            <a:lumMod val="65000"/>
            <a:lumOff val="35000"/>
          </a:schemeClr>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204787</xdr:colOff>
      <xdr:row>2</xdr:row>
      <xdr:rowOff>21432</xdr:rowOff>
    </xdr:from>
    <xdr:to>
      <xdr:col>0</xdr:col>
      <xdr:colOff>357187</xdr:colOff>
      <xdr:row>2</xdr:row>
      <xdr:rowOff>175419</xdr:rowOff>
    </xdr:to>
    <xdr:sp macro="" textlink="">
      <xdr:nvSpPr>
        <xdr:cNvPr id="9" name="Freeform 8">
          <a:hlinkClick xmlns:r="http://schemas.openxmlformats.org/officeDocument/2006/relationships" r:id="rId1"/>
        </xdr:cNvPr>
        <xdr:cNvSpPr>
          <a:spLocks noEditPoints="1"/>
        </xdr:cNvSpPr>
      </xdr:nvSpPr>
      <xdr:spPr bwMode="auto">
        <a:xfrm>
          <a:off x="204787" y="592932"/>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203200</xdr:colOff>
      <xdr:row>3</xdr:row>
      <xdr:rowOff>21432</xdr:rowOff>
    </xdr:from>
    <xdr:to>
      <xdr:col>0</xdr:col>
      <xdr:colOff>355600</xdr:colOff>
      <xdr:row>3</xdr:row>
      <xdr:rowOff>175419</xdr:rowOff>
    </xdr:to>
    <xdr:sp macro="" textlink="">
      <xdr:nvSpPr>
        <xdr:cNvPr id="10" name="Freeform 9">
          <a:hlinkClick xmlns:r="http://schemas.openxmlformats.org/officeDocument/2006/relationships" r:id="rId2"/>
        </xdr:cNvPr>
        <xdr:cNvSpPr>
          <a:spLocks noEditPoints="1"/>
        </xdr:cNvSpPr>
      </xdr:nvSpPr>
      <xdr:spPr bwMode="auto">
        <a:xfrm>
          <a:off x="203200" y="783432"/>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131867</xdr:colOff>
      <xdr:row>11</xdr:row>
      <xdr:rowOff>25654</xdr:rowOff>
    </xdr:from>
    <xdr:to>
      <xdr:col>0</xdr:col>
      <xdr:colOff>356843</xdr:colOff>
      <xdr:row>11</xdr:row>
      <xdr:rowOff>176467</xdr:rowOff>
    </xdr:to>
    <xdr:sp macro="" textlink="">
      <xdr:nvSpPr>
        <xdr:cNvPr id="11" name="Freeform 10"/>
        <xdr:cNvSpPr>
          <a:spLocks noEditPoints="1"/>
        </xdr:cNvSpPr>
      </xdr:nvSpPr>
      <xdr:spPr bwMode="auto">
        <a:xfrm>
          <a:off x="131867" y="2348588"/>
          <a:ext cx="224976" cy="150813"/>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chemeClr val="tx1">
            <a:lumMod val="65000"/>
            <a:lumOff val="35000"/>
          </a:schemeClr>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13</xdr:col>
      <xdr:colOff>273114</xdr:colOff>
      <xdr:row>11</xdr:row>
      <xdr:rowOff>29159</xdr:rowOff>
    </xdr:from>
    <xdr:to>
      <xdr:col>13</xdr:col>
      <xdr:colOff>498090</xdr:colOff>
      <xdr:row>11</xdr:row>
      <xdr:rowOff>179971</xdr:rowOff>
    </xdr:to>
    <xdr:sp macro="" textlink="">
      <xdr:nvSpPr>
        <xdr:cNvPr id="12" name="Freeform 11"/>
        <xdr:cNvSpPr>
          <a:spLocks noEditPoints="1"/>
        </xdr:cNvSpPr>
      </xdr:nvSpPr>
      <xdr:spPr bwMode="auto">
        <a:xfrm>
          <a:off x="7852293" y="1991989"/>
          <a:ext cx="224976" cy="150812"/>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chemeClr val="tx1">
            <a:lumMod val="65000"/>
            <a:lumOff val="35000"/>
          </a:schemeClr>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10</xdr:col>
      <xdr:colOff>3507947</xdr:colOff>
      <xdr:row>42</xdr:row>
      <xdr:rowOff>18684</xdr:rowOff>
    </xdr:from>
    <xdr:to>
      <xdr:col>10</xdr:col>
      <xdr:colOff>3706385</xdr:colOff>
      <xdr:row>43</xdr:row>
      <xdr:rowOff>28209</xdr:rowOff>
    </xdr:to>
    <xdr:sp macro="" textlink="">
      <xdr:nvSpPr>
        <xdr:cNvPr id="13" name="Freeform 12">
          <a:hlinkClick xmlns:r="http://schemas.openxmlformats.org/officeDocument/2006/relationships" r:id="rId1"/>
        </xdr:cNvPr>
        <xdr:cNvSpPr>
          <a:spLocks noEditPoints="1"/>
        </xdr:cNvSpPr>
      </xdr:nvSpPr>
      <xdr:spPr bwMode="auto">
        <a:xfrm>
          <a:off x="7594172" y="93563709"/>
          <a:ext cx="198438" cy="200025"/>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n-US"/>
        </a:p>
      </xdr:txBody>
    </xdr:sp>
    <xdr:clientData/>
  </xdr:twoCellAnchor>
  <xdr:twoCellAnchor>
    <xdr:from>
      <xdr:col>10</xdr:col>
      <xdr:colOff>411957</xdr:colOff>
      <xdr:row>42</xdr:row>
      <xdr:rowOff>38099</xdr:rowOff>
    </xdr:from>
    <xdr:to>
      <xdr:col>10</xdr:col>
      <xdr:colOff>564357</xdr:colOff>
      <xdr:row>43</xdr:row>
      <xdr:rowOff>792</xdr:rowOff>
    </xdr:to>
    <xdr:sp macro="" textlink="">
      <xdr:nvSpPr>
        <xdr:cNvPr id="14" name="Freeform 13">
          <a:hlinkClick xmlns:r="http://schemas.openxmlformats.org/officeDocument/2006/relationships" r:id="rId3"/>
        </xdr:cNvPr>
        <xdr:cNvSpPr>
          <a:spLocks noEditPoints="1"/>
        </xdr:cNvSpPr>
      </xdr:nvSpPr>
      <xdr:spPr bwMode="auto">
        <a:xfrm>
          <a:off x="6346032" y="7286624"/>
          <a:ext cx="152400" cy="153193"/>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57150</xdr:colOff>
      <xdr:row>15</xdr:row>
      <xdr:rowOff>47625</xdr:rowOff>
    </xdr:from>
    <xdr:to>
      <xdr:col>0</xdr:col>
      <xdr:colOff>282126</xdr:colOff>
      <xdr:row>15</xdr:row>
      <xdr:rowOff>198438</xdr:rowOff>
    </xdr:to>
    <xdr:sp macro="" textlink="">
      <xdr:nvSpPr>
        <xdr:cNvPr id="16" name="Freeform 15"/>
        <xdr:cNvSpPr>
          <a:spLocks noEditPoints="1"/>
        </xdr:cNvSpPr>
      </xdr:nvSpPr>
      <xdr:spPr bwMode="auto">
        <a:xfrm>
          <a:off x="57150" y="2400300"/>
          <a:ext cx="224976" cy="150813"/>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chemeClr val="tx1">
            <a:lumMod val="65000"/>
            <a:lumOff val="35000"/>
          </a:schemeClr>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3507947</xdr:colOff>
      <xdr:row>23</xdr:row>
      <xdr:rowOff>18684</xdr:rowOff>
    </xdr:from>
    <xdr:to>
      <xdr:col>9</xdr:col>
      <xdr:colOff>3706385</xdr:colOff>
      <xdr:row>25</xdr:row>
      <xdr:rowOff>28209</xdr:rowOff>
    </xdr:to>
    <xdr:sp macro="" textlink="">
      <xdr:nvSpPr>
        <xdr:cNvPr id="4" name="Freeform 3">
          <a:hlinkClick xmlns:r="http://schemas.openxmlformats.org/officeDocument/2006/relationships" r:id="rId1"/>
        </xdr:cNvPr>
        <xdr:cNvSpPr>
          <a:spLocks noEditPoints="1"/>
        </xdr:cNvSpPr>
      </xdr:nvSpPr>
      <xdr:spPr bwMode="auto">
        <a:xfrm>
          <a:off x="7889447" y="4371609"/>
          <a:ext cx="0" cy="257175"/>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n-US"/>
        </a:p>
      </xdr:txBody>
    </xdr:sp>
    <xdr:clientData/>
  </xdr:twoCellAnchor>
  <xdr:twoCellAnchor>
    <xdr:from>
      <xdr:col>9</xdr:col>
      <xdr:colOff>409575</xdr:colOff>
      <xdr:row>24</xdr:row>
      <xdr:rowOff>38100</xdr:rowOff>
    </xdr:from>
    <xdr:to>
      <xdr:col>9</xdr:col>
      <xdr:colOff>564357</xdr:colOff>
      <xdr:row>25</xdr:row>
      <xdr:rowOff>9526</xdr:rowOff>
    </xdr:to>
    <xdr:sp macro="" textlink="">
      <xdr:nvSpPr>
        <xdr:cNvPr id="5" name="Freeform 4">
          <a:hlinkClick xmlns:r="http://schemas.openxmlformats.org/officeDocument/2006/relationships" r:id="rId2"/>
        </xdr:cNvPr>
        <xdr:cNvSpPr>
          <a:spLocks noEditPoints="1"/>
        </xdr:cNvSpPr>
      </xdr:nvSpPr>
      <xdr:spPr bwMode="auto">
        <a:xfrm>
          <a:off x="7686675" y="4448175"/>
          <a:ext cx="154782" cy="161926"/>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2</xdr:row>
      <xdr:rowOff>0</xdr:rowOff>
    </xdr:from>
    <xdr:to>
      <xdr:col>0</xdr:col>
      <xdr:colOff>211935</xdr:colOff>
      <xdr:row>2</xdr:row>
      <xdr:rowOff>153987</xdr:rowOff>
    </xdr:to>
    <xdr:sp macro="" textlink="">
      <xdr:nvSpPr>
        <xdr:cNvPr id="6" name="Freeform 5">
          <a:hlinkClick xmlns:r="http://schemas.openxmlformats.org/officeDocument/2006/relationships" r:id="rId1"/>
        </xdr:cNvPr>
        <xdr:cNvSpPr>
          <a:spLocks noEditPoints="1"/>
        </xdr:cNvSpPr>
      </xdr:nvSpPr>
      <xdr:spPr bwMode="auto">
        <a:xfrm>
          <a:off x="59535" y="4381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3</xdr:row>
      <xdr:rowOff>0</xdr:rowOff>
    </xdr:from>
    <xdr:to>
      <xdr:col>0</xdr:col>
      <xdr:colOff>211935</xdr:colOff>
      <xdr:row>3</xdr:row>
      <xdr:rowOff>153987</xdr:rowOff>
    </xdr:to>
    <xdr:sp macro="" textlink="">
      <xdr:nvSpPr>
        <xdr:cNvPr id="7" name="Freeform 6">
          <a:hlinkClick xmlns:r="http://schemas.openxmlformats.org/officeDocument/2006/relationships" r:id="rId3"/>
        </xdr:cNvPr>
        <xdr:cNvSpPr>
          <a:spLocks noEditPoints="1"/>
        </xdr:cNvSpPr>
      </xdr:nvSpPr>
      <xdr:spPr bwMode="auto">
        <a:xfrm>
          <a:off x="59535" y="6286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4</xdr:row>
      <xdr:rowOff>0</xdr:rowOff>
    </xdr:from>
    <xdr:to>
      <xdr:col>0</xdr:col>
      <xdr:colOff>211935</xdr:colOff>
      <xdr:row>4</xdr:row>
      <xdr:rowOff>153987</xdr:rowOff>
    </xdr:to>
    <xdr:sp macro="" textlink="">
      <xdr:nvSpPr>
        <xdr:cNvPr id="8" name="Freeform 7">
          <a:hlinkClick xmlns:r="http://schemas.openxmlformats.org/officeDocument/2006/relationships" r:id="rId4"/>
        </xdr:cNvPr>
        <xdr:cNvSpPr>
          <a:spLocks noEditPoints="1"/>
        </xdr:cNvSpPr>
      </xdr:nvSpPr>
      <xdr:spPr bwMode="auto">
        <a:xfrm>
          <a:off x="59535" y="8191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38101</xdr:colOff>
      <xdr:row>27</xdr:row>
      <xdr:rowOff>229139</xdr:rowOff>
    </xdr:from>
    <xdr:to>
      <xdr:col>0</xdr:col>
      <xdr:colOff>281049</xdr:colOff>
      <xdr:row>28</xdr:row>
      <xdr:rowOff>152400</xdr:rowOff>
    </xdr:to>
    <xdr:sp macro="" textlink="">
      <xdr:nvSpPr>
        <xdr:cNvPr id="9" name="Freeform 8"/>
        <xdr:cNvSpPr>
          <a:spLocks noEditPoints="1"/>
        </xdr:cNvSpPr>
      </xdr:nvSpPr>
      <xdr:spPr bwMode="auto">
        <a:xfrm>
          <a:off x="38101" y="5105939"/>
          <a:ext cx="242948" cy="151861"/>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66675</xdr:colOff>
      <xdr:row>32</xdr:row>
      <xdr:rowOff>0</xdr:rowOff>
    </xdr:from>
    <xdr:to>
      <xdr:col>0</xdr:col>
      <xdr:colOff>271523</xdr:colOff>
      <xdr:row>32</xdr:row>
      <xdr:rowOff>161386</xdr:rowOff>
    </xdr:to>
    <xdr:sp macro="" textlink="">
      <xdr:nvSpPr>
        <xdr:cNvPr id="10" name="Freeform 9"/>
        <xdr:cNvSpPr>
          <a:spLocks noEditPoints="1"/>
        </xdr:cNvSpPr>
      </xdr:nvSpPr>
      <xdr:spPr bwMode="auto">
        <a:xfrm>
          <a:off x="66675" y="6096000"/>
          <a:ext cx="204848" cy="161386"/>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9</xdr:col>
      <xdr:colOff>409575</xdr:colOff>
      <xdr:row>59</xdr:row>
      <xdr:rowOff>38100</xdr:rowOff>
    </xdr:from>
    <xdr:to>
      <xdr:col>9</xdr:col>
      <xdr:colOff>564357</xdr:colOff>
      <xdr:row>60</xdr:row>
      <xdr:rowOff>9526</xdr:rowOff>
    </xdr:to>
    <xdr:sp macro="" textlink="">
      <xdr:nvSpPr>
        <xdr:cNvPr id="11" name="Freeform 10">
          <a:hlinkClick xmlns:r="http://schemas.openxmlformats.org/officeDocument/2006/relationships" r:id="rId2"/>
        </xdr:cNvPr>
        <xdr:cNvSpPr>
          <a:spLocks noEditPoints="1"/>
        </xdr:cNvSpPr>
      </xdr:nvSpPr>
      <xdr:spPr bwMode="auto">
        <a:xfrm>
          <a:off x="7686675" y="11915775"/>
          <a:ext cx="154782" cy="161926"/>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4</xdr:col>
      <xdr:colOff>38988</xdr:colOff>
      <xdr:row>32</xdr:row>
      <xdr:rowOff>272192</xdr:rowOff>
    </xdr:from>
    <xdr:to>
      <xdr:col>4</xdr:col>
      <xdr:colOff>138049</xdr:colOff>
      <xdr:row>32</xdr:row>
      <xdr:rowOff>321722</xdr:rowOff>
    </xdr:to>
    <xdr:sp macro="" textlink="">
      <xdr:nvSpPr>
        <xdr:cNvPr id="12" name="Isosceles Triangle 11"/>
        <xdr:cNvSpPr/>
      </xdr:nvSpPr>
      <xdr:spPr>
        <a:xfrm rot="10800000">
          <a:off x="3144138" y="8501792"/>
          <a:ext cx="99061" cy="49530"/>
        </a:xfrm>
        <a:prstGeom prst="triangle">
          <a:avLst/>
        </a:prstGeom>
        <a:solidFill>
          <a:srgbClr val="176490"/>
        </a:solidFill>
        <a:ln>
          <a:solidFill>
            <a:srgbClr val="17649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t-LT" sz="1100"/>
        </a:p>
      </xdr:txBody>
    </xdr:sp>
    <xdr:clientData/>
  </xdr:twoCellAnchor>
  <xdr:oneCellAnchor>
    <xdr:from>
      <xdr:col>1</xdr:col>
      <xdr:colOff>76200</xdr:colOff>
      <xdr:row>20</xdr:row>
      <xdr:rowOff>85725</xdr:rowOff>
    </xdr:from>
    <xdr:ext cx="1295400" cy="504825"/>
    <mc:AlternateContent xmlns:mc="http://schemas.openxmlformats.org/markup-compatibility/2006" xmlns:a14="http://schemas.microsoft.com/office/drawing/2010/main">
      <mc:Choice Requires="a14">
        <xdr:sp macro="" textlink="">
          <xdr:nvSpPr>
            <xdr:cNvPr id="13" name="TextBox 12"/>
            <xdr:cNvSpPr txBox="1"/>
          </xdr:nvSpPr>
          <xdr:spPr>
            <a:xfrm>
              <a:off x="390525" y="542925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13" name="TextBox 12"/>
            <xdr:cNvSpPr txBox="1"/>
          </xdr:nvSpPr>
          <xdr:spPr>
            <a:xfrm>
              <a:off x="390525" y="542925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8</xdr:col>
      <xdr:colOff>400050</xdr:colOff>
      <xdr:row>36</xdr:row>
      <xdr:rowOff>57150</xdr:rowOff>
    </xdr:from>
    <xdr:ext cx="1295400" cy="504825"/>
    <mc:AlternateContent xmlns:mc="http://schemas.openxmlformats.org/markup-compatibility/2006" xmlns:a14="http://schemas.microsoft.com/office/drawing/2010/main">
      <mc:Choice Requires="a14">
        <xdr:sp macro="" textlink="">
          <xdr:nvSpPr>
            <xdr:cNvPr id="14" name="TextBox 13"/>
            <xdr:cNvSpPr txBox="1"/>
          </xdr:nvSpPr>
          <xdr:spPr>
            <a:xfrm>
              <a:off x="5924550" y="956310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14" name="TextBox 13"/>
            <xdr:cNvSpPr txBox="1"/>
          </xdr:nvSpPr>
          <xdr:spPr>
            <a:xfrm>
              <a:off x="5924550" y="956310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180975</xdr:colOff>
          <xdr:row>16</xdr:row>
          <xdr:rowOff>457200</xdr:rowOff>
        </xdr:from>
        <xdr:to>
          <xdr:col>11</xdr:col>
          <xdr:colOff>457200</xdr:colOff>
          <xdr:row>18</xdr:row>
          <xdr:rowOff>9525</xdr:rowOff>
        </xdr:to>
        <xdr:sp macro="" textlink="">
          <xdr:nvSpPr>
            <xdr:cNvPr id="65537" name="Check Box 1" hidden="1">
              <a:extLst>
                <a:ext uri="{63B3BB69-23CF-44E3-9099-C40C66FF867C}">
                  <a14:compatExt spid="_x0000_s65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17</xdr:row>
          <xdr:rowOff>161925</xdr:rowOff>
        </xdr:from>
        <xdr:to>
          <xdr:col>11</xdr:col>
          <xdr:colOff>457200</xdr:colOff>
          <xdr:row>19</xdr:row>
          <xdr:rowOff>0</xdr:rowOff>
        </xdr:to>
        <xdr:sp macro="" textlink="">
          <xdr:nvSpPr>
            <xdr:cNvPr id="65552" name="Check Box 16" hidden="1">
              <a:extLst>
                <a:ext uri="{63B3BB69-23CF-44E3-9099-C40C66FF867C}">
                  <a14:compatExt spid="_x0000_s65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45</xdr:row>
      <xdr:rowOff>19050</xdr:rowOff>
    </xdr:from>
    <xdr:to>
      <xdr:col>0</xdr:col>
      <xdr:colOff>277813</xdr:colOff>
      <xdr:row>45</xdr:row>
      <xdr:rowOff>207963</xdr:rowOff>
    </xdr:to>
    <xdr:sp macro="" textlink="">
      <xdr:nvSpPr>
        <xdr:cNvPr id="15" name="Freeform 14"/>
        <xdr:cNvSpPr>
          <a:spLocks noEditPoints="1"/>
        </xdr:cNvSpPr>
      </xdr:nvSpPr>
      <xdr:spPr bwMode="auto">
        <a:xfrm>
          <a:off x="57150" y="14239875"/>
          <a:ext cx="220663" cy="188913"/>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11</xdr:col>
      <xdr:colOff>409575</xdr:colOff>
      <xdr:row>52</xdr:row>
      <xdr:rowOff>38100</xdr:rowOff>
    </xdr:from>
    <xdr:to>
      <xdr:col>11</xdr:col>
      <xdr:colOff>564357</xdr:colOff>
      <xdr:row>53</xdr:row>
      <xdr:rowOff>9526</xdr:rowOff>
    </xdr:to>
    <xdr:sp macro="" textlink="">
      <xdr:nvSpPr>
        <xdr:cNvPr id="16" name="Freeform 15">
          <a:hlinkClick xmlns:r="http://schemas.openxmlformats.org/officeDocument/2006/relationships" r:id="rId1"/>
        </xdr:cNvPr>
        <xdr:cNvSpPr>
          <a:spLocks noEditPoints="1"/>
        </xdr:cNvSpPr>
      </xdr:nvSpPr>
      <xdr:spPr bwMode="auto">
        <a:xfrm>
          <a:off x="7429500" y="6981825"/>
          <a:ext cx="154782" cy="161926"/>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2</xdr:row>
      <xdr:rowOff>0</xdr:rowOff>
    </xdr:from>
    <xdr:to>
      <xdr:col>0</xdr:col>
      <xdr:colOff>211935</xdr:colOff>
      <xdr:row>2</xdr:row>
      <xdr:rowOff>153987</xdr:rowOff>
    </xdr:to>
    <xdr:sp macro="" textlink="">
      <xdr:nvSpPr>
        <xdr:cNvPr id="18" name="Freeform 17">
          <a:hlinkClick xmlns:r="http://schemas.openxmlformats.org/officeDocument/2006/relationships" r:id="rId2"/>
        </xdr:cNvPr>
        <xdr:cNvSpPr>
          <a:spLocks noEditPoints="1"/>
        </xdr:cNvSpPr>
      </xdr:nvSpPr>
      <xdr:spPr bwMode="auto">
        <a:xfrm>
          <a:off x="59535" y="4381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3</xdr:row>
      <xdr:rowOff>0</xdr:rowOff>
    </xdr:from>
    <xdr:to>
      <xdr:col>0</xdr:col>
      <xdr:colOff>211935</xdr:colOff>
      <xdr:row>3</xdr:row>
      <xdr:rowOff>153987</xdr:rowOff>
    </xdr:to>
    <xdr:sp macro="" textlink="">
      <xdr:nvSpPr>
        <xdr:cNvPr id="19" name="Freeform 18">
          <a:hlinkClick xmlns:r="http://schemas.openxmlformats.org/officeDocument/2006/relationships" r:id="rId3"/>
        </xdr:cNvPr>
        <xdr:cNvSpPr>
          <a:spLocks noEditPoints="1"/>
        </xdr:cNvSpPr>
      </xdr:nvSpPr>
      <xdr:spPr bwMode="auto">
        <a:xfrm>
          <a:off x="59535" y="6286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4</xdr:row>
      <xdr:rowOff>0</xdr:rowOff>
    </xdr:from>
    <xdr:to>
      <xdr:col>0</xdr:col>
      <xdr:colOff>211935</xdr:colOff>
      <xdr:row>4</xdr:row>
      <xdr:rowOff>153987</xdr:rowOff>
    </xdr:to>
    <xdr:sp macro="" textlink="">
      <xdr:nvSpPr>
        <xdr:cNvPr id="20" name="Freeform 19">
          <a:hlinkClick xmlns:r="http://schemas.openxmlformats.org/officeDocument/2006/relationships" r:id="rId4"/>
        </xdr:cNvPr>
        <xdr:cNvSpPr>
          <a:spLocks noEditPoints="1"/>
        </xdr:cNvSpPr>
      </xdr:nvSpPr>
      <xdr:spPr bwMode="auto">
        <a:xfrm>
          <a:off x="59535" y="8191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57150</xdr:colOff>
      <xdr:row>24</xdr:row>
      <xdr:rowOff>0</xdr:rowOff>
    </xdr:from>
    <xdr:to>
      <xdr:col>0</xdr:col>
      <xdr:colOff>277813</xdr:colOff>
      <xdr:row>24</xdr:row>
      <xdr:rowOff>188913</xdr:rowOff>
    </xdr:to>
    <xdr:sp macro="" textlink="">
      <xdr:nvSpPr>
        <xdr:cNvPr id="21" name="Freeform 20"/>
        <xdr:cNvSpPr>
          <a:spLocks noEditPoints="1"/>
        </xdr:cNvSpPr>
      </xdr:nvSpPr>
      <xdr:spPr bwMode="auto">
        <a:xfrm>
          <a:off x="57150" y="6667500"/>
          <a:ext cx="220663" cy="188913"/>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11</xdr:col>
      <xdr:colOff>387748</xdr:colOff>
      <xdr:row>126</xdr:row>
      <xdr:rowOff>38497</xdr:rowOff>
    </xdr:from>
    <xdr:to>
      <xdr:col>11</xdr:col>
      <xdr:colOff>537767</xdr:colOff>
      <xdr:row>127</xdr:row>
      <xdr:rowOff>0</xdr:rowOff>
    </xdr:to>
    <xdr:sp macro="" textlink="">
      <xdr:nvSpPr>
        <xdr:cNvPr id="26" name="Freeform 25">
          <a:hlinkClick xmlns:r="http://schemas.openxmlformats.org/officeDocument/2006/relationships" r:id="rId1"/>
        </xdr:cNvPr>
        <xdr:cNvSpPr>
          <a:spLocks noEditPoints="1"/>
        </xdr:cNvSpPr>
      </xdr:nvSpPr>
      <xdr:spPr bwMode="auto">
        <a:xfrm>
          <a:off x="7154467" y="28464669"/>
          <a:ext cx="150019" cy="150019"/>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39687</xdr:colOff>
      <xdr:row>57</xdr:row>
      <xdr:rowOff>0</xdr:rowOff>
    </xdr:from>
    <xdr:to>
      <xdr:col>0</xdr:col>
      <xdr:colOff>260350</xdr:colOff>
      <xdr:row>58</xdr:row>
      <xdr:rowOff>398</xdr:rowOff>
    </xdr:to>
    <xdr:sp macro="" textlink="">
      <xdr:nvSpPr>
        <xdr:cNvPr id="28" name="Freeform 27"/>
        <xdr:cNvSpPr>
          <a:spLocks noEditPoints="1"/>
        </xdr:cNvSpPr>
      </xdr:nvSpPr>
      <xdr:spPr bwMode="auto">
        <a:xfrm>
          <a:off x="39687" y="15835313"/>
          <a:ext cx="220663" cy="188913"/>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59531</xdr:colOff>
      <xdr:row>68</xdr:row>
      <xdr:rowOff>0</xdr:rowOff>
    </xdr:from>
    <xdr:to>
      <xdr:col>0</xdr:col>
      <xdr:colOff>280194</xdr:colOff>
      <xdr:row>69</xdr:row>
      <xdr:rowOff>20241</xdr:rowOff>
    </xdr:to>
    <xdr:sp macro="" textlink="">
      <xdr:nvSpPr>
        <xdr:cNvPr id="29" name="Freeform 28"/>
        <xdr:cNvSpPr>
          <a:spLocks noEditPoints="1"/>
        </xdr:cNvSpPr>
      </xdr:nvSpPr>
      <xdr:spPr bwMode="auto">
        <a:xfrm>
          <a:off x="59531" y="17710547"/>
          <a:ext cx="220663" cy="188913"/>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10</xdr:col>
      <xdr:colOff>409575</xdr:colOff>
      <xdr:row>22</xdr:row>
      <xdr:rowOff>142877</xdr:rowOff>
    </xdr:from>
    <xdr:to>
      <xdr:col>10</xdr:col>
      <xdr:colOff>459105</xdr:colOff>
      <xdr:row>22</xdr:row>
      <xdr:rowOff>241938</xdr:rowOff>
    </xdr:to>
    <xdr:sp macro="" textlink="">
      <xdr:nvSpPr>
        <xdr:cNvPr id="24" name="Isosceles Triangle 23"/>
        <xdr:cNvSpPr/>
      </xdr:nvSpPr>
      <xdr:spPr>
        <a:xfrm rot="5400000">
          <a:off x="7338059" y="5835018"/>
          <a:ext cx="99061" cy="49530"/>
        </a:xfrm>
        <a:prstGeom prst="triangle">
          <a:avLst/>
        </a:prstGeom>
        <a:solidFill>
          <a:srgbClr val="176490"/>
        </a:solidFill>
        <a:ln>
          <a:solidFill>
            <a:srgbClr val="17649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t-LT" sz="1100"/>
        </a:p>
      </xdr:txBody>
    </xdr:sp>
    <xdr:clientData/>
  </xdr:twoCellAnchor>
  <xdr:twoCellAnchor>
    <xdr:from>
      <xdr:col>0</xdr:col>
      <xdr:colOff>0</xdr:colOff>
      <xdr:row>13</xdr:row>
      <xdr:rowOff>0</xdr:rowOff>
    </xdr:from>
    <xdr:to>
      <xdr:col>0</xdr:col>
      <xdr:colOff>220663</xdr:colOff>
      <xdr:row>13</xdr:row>
      <xdr:rowOff>188913</xdr:rowOff>
    </xdr:to>
    <xdr:sp macro="" textlink="">
      <xdr:nvSpPr>
        <xdr:cNvPr id="25" name="Freeform 24"/>
        <xdr:cNvSpPr>
          <a:spLocks noEditPoints="1"/>
        </xdr:cNvSpPr>
      </xdr:nvSpPr>
      <xdr:spPr bwMode="auto">
        <a:xfrm>
          <a:off x="0" y="3152775"/>
          <a:ext cx="220663" cy="188913"/>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57150</xdr:colOff>
      <xdr:row>66</xdr:row>
      <xdr:rowOff>190500</xdr:rowOff>
    </xdr:from>
    <xdr:to>
      <xdr:col>0</xdr:col>
      <xdr:colOff>247650</xdr:colOff>
      <xdr:row>67</xdr:row>
      <xdr:rowOff>219075</xdr:rowOff>
    </xdr:to>
    <xdr:sp macro="" textlink="">
      <xdr:nvSpPr>
        <xdr:cNvPr id="23" name="Freeform 22"/>
        <xdr:cNvSpPr>
          <a:spLocks noEditPoints="1"/>
        </xdr:cNvSpPr>
      </xdr:nvSpPr>
      <xdr:spPr bwMode="auto">
        <a:xfrm>
          <a:off x="57150" y="16554450"/>
          <a:ext cx="190500" cy="238125"/>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2</xdr:col>
      <xdr:colOff>714375</xdr:colOff>
      <xdr:row>69</xdr:row>
      <xdr:rowOff>104775</xdr:rowOff>
    </xdr:from>
    <xdr:to>
      <xdr:col>3</xdr:col>
      <xdr:colOff>32386</xdr:colOff>
      <xdr:row>69</xdr:row>
      <xdr:rowOff>154305</xdr:rowOff>
    </xdr:to>
    <xdr:sp macro="" textlink="">
      <xdr:nvSpPr>
        <xdr:cNvPr id="27" name="Isosceles Triangle 26"/>
        <xdr:cNvSpPr/>
      </xdr:nvSpPr>
      <xdr:spPr>
        <a:xfrm rot="10800000">
          <a:off x="2333625" y="17202150"/>
          <a:ext cx="99061" cy="49530"/>
        </a:xfrm>
        <a:prstGeom prst="triangle">
          <a:avLst/>
        </a:prstGeom>
        <a:solidFill>
          <a:srgbClr val="176490"/>
        </a:solidFill>
        <a:ln>
          <a:solidFill>
            <a:srgbClr val="17649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t-LT" sz="1100"/>
        </a:p>
      </xdr:txBody>
    </xdr:sp>
    <xdr:clientData/>
  </xdr:twoCellAnchor>
  <xdr:oneCellAnchor>
    <xdr:from>
      <xdr:col>1</xdr:col>
      <xdr:colOff>47625</xdr:colOff>
      <xdr:row>39</xdr:row>
      <xdr:rowOff>66675</xdr:rowOff>
    </xdr:from>
    <xdr:ext cx="1209676" cy="400050"/>
    <mc:AlternateContent xmlns:mc="http://schemas.openxmlformats.org/markup-compatibility/2006" xmlns:a14="http://schemas.microsoft.com/office/drawing/2010/main">
      <mc:Choice Requires="a14">
        <xdr:sp macro="" textlink="">
          <xdr:nvSpPr>
            <xdr:cNvPr id="31" name="TextBox 30"/>
            <xdr:cNvSpPr txBox="1"/>
          </xdr:nvSpPr>
          <xdr:spPr>
            <a:xfrm>
              <a:off x="314325" y="11277600"/>
              <a:ext cx="1209676"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b>
                    <m:sSubPr>
                      <m:ctrlP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𝑖</m:t>
                      </m:r>
                    </m:sub>
                  </m:sSub>
                  <m:r>
                    <a:rPr lang="lt-LT" sz="1400" i="1">
                      <a:latin typeface="Cambria Math" panose="02040503050406030204" pitchFamily="18" charset="0"/>
                      <a:ea typeface="Cambria Math" panose="02040503050406030204" pitchFamily="18" charset="0"/>
                    </a:rPr>
                    <m:t>=</m:t>
                  </m:r>
                </m:oMath>
              </a14:m>
              <a:r>
                <a:rPr lang="lt-LT" sz="1400">
                  <a:latin typeface="Cambria Math" panose="02040503050406030204" pitchFamily="18" charset="0"/>
                  <a:ea typeface="Cambria Math" panose="02040503050406030204" pitchFamily="18" charset="0"/>
                </a:rPr>
                <a:t> </a:t>
              </a:r>
              <a14:m>
                <m:oMath xmlns:m="http://schemas.openxmlformats.org/officeDocument/2006/math">
                  <m:d>
                    <m:dPr>
                      <m:ctrlPr>
                        <a:rPr lang="lt-LT" sz="1400" i="1">
                          <a:latin typeface="Cambria Math" panose="02040503050406030204" pitchFamily="18" charset="0"/>
                          <a:ea typeface="Cambria Math" panose="02040503050406030204" pitchFamily="18" charset="0"/>
                        </a:rPr>
                      </m:ctrlPr>
                    </m:dPr>
                    <m:e>
                      <m:nary>
                        <m:naryPr>
                          <m:chr m:val="∑"/>
                          <m:subHide m:val="on"/>
                          <m:supHide m:val="on"/>
                          <m:ctrlPr>
                            <a:rPr lang="lt-LT" sz="1400" i="1">
                              <a:solidFill>
                                <a:schemeClr val="tx1"/>
                              </a:solidFill>
                              <a:effectLst/>
                              <a:latin typeface="Cambria Math" panose="02040503050406030204" pitchFamily="18" charset="0"/>
                              <a:ea typeface="Cambria Math" panose="02040503050406030204" pitchFamily="18" charset="0"/>
                              <a:cs typeface="+mn-cs"/>
                            </a:rPr>
                          </m:ctrlPr>
                        </m:naryPr>
                        <m:sub/>
                        <m:sup/>
                        <m:e>
                          <m:sSub>
                            <m:sSubPr>
                              <m:ctrlPr>
                                <a:rPr lang="lt-LT" sz="1400" i="1">
                                  <a:solidFill>
                                    <a:schemeClr val="tx1"/>
                                  </a:solidFill>
                                  <a:effectLst/>
                                  <a:latin typeface="Cambria Math" panose="02040503050406030204" pitchFamily="18" charset="0"/>
                                  <a:ea typeface="Cambria Math" panose="02040503050406030204" pitchFamily="18" charset="0"/>
                                  <a:cs typeface="+mn-cs"/>
                                </a:rPr>
                              </m:ctrlPr>
                            </m:sSubPr>
                            <m:e>
                              <m:r>
                                <a:rPr lang="lt-LT" sz="1400" b="0" i="1">
                                  <a:solidFill>
                                    <a:schemeClr val="tx1"/>
                                  </a:solidFill>
                                  <a:effectLst/>
                                  <a:latin typeface="Cambria Math" panose="02040503050406030204" pitchFamily="18" charset="0"/>
                                  <a:ea typeface="Cambria Math" panose="02040503050406030204" pitchFamily="18" charset="0"/>
                                  <a:cs typeface="+mn-cs"/>
                                </a:rPr>
                                <m:t>𝑃</m:t>
                              </m:r>
                            </m:e>
                            <m:sub>
                              <m:r>
                                <a:rPr lang="lt-LT" sz="1400" b="0" i="1">
                                  <a:solidFill>
                                    <a:schemeClr val="tx1"/>
                                  </a:solidFill>
                                  <a:effectLst/>
                                  <a:latin typeface="Cambria Math" panose="02040503050406030204" pitchFamily="18" charset="0"/>
                                  <a:ea typeface="Cambria Math" panose="02040503050406030204" pitchFamily="18" charset="0"/>
                                  <a:cs typeface="+mn-cs"/>
                                </a:rPr>
                                <m:t>𝑖</m:t>
                              </m:r>
                            </m:sub>
                          </m:sSub>
                        </m:e>
                      </m:nary>
                    </m:e>
                  </m:d>
                </m:oMath>
              </a14:m>
              <a:r>
                <a:rPr lang="lt-LT" sz="1400">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𝑌</m:t>
                      </m:r>
                    </m:e>
                    <m:sub>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𝑖</m:t>
                      </m:r>
                    </m:sub>
                  </m:sSub>
                </m:oMath>
              </a14:m>
              <a:endPar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endParaRPr>
            </a:p>
          </xdr:txBody>
        </xdr:sp>
      </mc:Choice>
      <mc:Fallback xmlns="">
        <xdr:sp macro="" textlink="">
          <xdr:nvSpPr>
            <xdr:cNvPr id="31" name="TextBox 30"/>
            <xdr:cNvSpPr txBox="1"/>
          </xdr:nvSpPr>
          <xdr:spPr>
            <a:xfrm>
              <a:off x="314325" y="11277600"/>
              <a:ext cx="1209676"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lt-LT"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𝑇_𝑖</a:t>
              </a:r>
              <a:r>
                <a:rPr lang="lt-LT" sz="1400" i="0">
                  <a:latin typeface="Cambria Math" panose="02040503050406030204" pitchFamily="18" charset="0"/>
                  <a:ea typeface="Cambria Math" panose="02040503050406030204" pitchFamily="18" charset="0"/>
                </a:rPr>
                <a:t>=</a:t>
              </a:r>
              <a:r>
                <a:rPr lang="lt-LT" sz="1400">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i="0">
                  <a:solidFill>
                    <a:schemeClr val="tx1"/>
                  </a:solidFill>
                  <a:effectLst/>
                  <a:latin typeface="Cambria Math" panose="02040503050406030204" pitchFamily="18" charset="0"/>
                  <a:ea typeface="Cambria Math" panose="02040503050406030204" pitchFamily="18" charset="0"/>
                  <a:cs typeface="+mn-cs"/>
                </a:rPr>
                <a:t>∑</a:t>
              </a:r>
              <a:r>
                <a:rPr lang="lt-LT" sz="1400" b="0" i="0">
                  <a:solidFill>
                    <a:schemeClr val="tx1"/>
                  </a:solidFill>
                  <a:effectLst/>
                  <a:latin typeface="Cambria Math" panose="02040503050406030204" pitchFamily="18" charset="0"/>
                  <a:ea typeface="Cambria Math" panose="02040503050406030204" pitchFamily="18" charset="0"/>
                  <a:cs typeface="+mn-cs"/>
                </a:rPr>
                <a:t>▒𝑃_𝑖 )</a:t>
              </a:r>
              <a:r>
                <a:rPr lang="lt-LT" sz="1400">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kumimoji="0" lang="lt-LT"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𝑌_𝑖</a:t>
              </a:r>
              <a:endPar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endParaRPr>
            </a:p>
          </xdr:txBody>
        </xdr:sp>
      </mc:Fallback>
    </mc:AlternateContent>
    <xdr:clientData/>
  </xdr:oneCellAnchor>
  <xdr:oneCellAnchor>
    <xdr:from>
      <xdr:col>0</xdr:col>
      <xdr:colOff>257175</xdr:colOff>
      <xdr:row>41</xdr:row>
      <xdr:rowOff>133350</xdr:rowOff>
    </xdr:from>
    <xdr:ext cx="1295400" cy="504825"/>
    <mc:AlternateContent xmlns:mc="http://schemas.openxmlformats.org/markup-compatibility/2006" xmlns:a14="http://schemas.microsoft.com/office/drawing/2010/main">
      <mc:Choice Requires="a14">
        <xdr:sp macro="" textlink="">
          <xdr:nvSpPr>
            <xdr:cNvPr id="32" name="TextBox 31"/>
            <xdr:cNvSpPr txBox="1"/>
          </xdr:nvSpPr>
          <xdr:spPr>
            <a:xfrm>
              <a:off x="257175" y="1172527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𝑃</m:t>
                      </m:r>
                    </m:e>
                    <m:sub>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𝑖</m:t>
                      </m:r>
                    </m:sub>
                  </m:sSub>
                  <m:r>
                    <a:rPr lang="lt-LT" sz="1400" b="0" i="1">
                      <a:latin typeface="Cambria Math" panose="02040503050406030204" pitchFamily="18" charset="0"/>
                      <a:ea typeface="Cambria Math" panose="02040503050406030204" pitchFamily="18" charset="0"/>
                    </a:rPr>
                    <m:t> </m:t>
                  </m:r>
                  <m:r>
                    <a:rPr lang="lt-LT" sz="1400" i="1">
                      <a:latin typeface="Cambria Math" panose="02040503050406030204" pitchFamily="18" charset="0"/>
                      <a:ea typeface="Cambria Math" panose="02040503050406030204" pitchFamily="18" charset="0"/>
                    </a:rPr>
                    <m:t>=</m:t>
                  </m:r>
                </m:oMath>
              </a14:m>
              <a:r>
                <a:rPr lang="lt-LT" sz="1400" i="1">
                  <a:latin typeface="Cambria Math" panose="02040503050406030204" pitchFamily="18" charset="0"/>
                  <a:ea typeface="Cambria Math" panose="02040503050406030204" pitchFamily="18" charset="0"/>
                </a:rPr>
                <a:t> </a:t>
              </a:r>
              <a14:m>
                <m:oMath xmlns:m="http://schemas.openxmlformats.org/officeDocument/2006/math">
                  <m:f>
                    <m:fPr>
                      <m:ctrlPr>
                        <a:rPr lang="lt-LT" sz="1400" i="1">
                          <a:latin typeface="Cambria Math" panose="02040503050406030204" pitchFamily="18" charset="0"/>
                          <a:ea typeface="Cambria Math" panose="02040503050406030204" pitchFamily="18" charset="0"/>
                        </a:rPr>
                      </m:ctrlPr>
                    </m:fPr>
                    <m:num>
                      <m:sSub>
                        <m:sSubPr>
                          <m:ctrlPr>
                            <a:rPr lang="lt-LT" sz="140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𝐵</m:t>
                          </m:r>
                        </m:e>
                        <m:sub>
                          <m:r>
                            <a:rPr lang="lt-LT" sz="1400" b="0" i="1">
                              <a:latin typeface="Cambria Math" panose="02040503050406030204" pitchFamily="18" charset="0"/>
                              <a:ea typeface="Cambria Math" panose="02040503050406030204" pitchFamily="18" charset="0"/>
                            </a:rPr>
                            <m:t>𝑖</m:t>
                          </m:r>
                        </m:sub>
                      </m:sSub>
                    </m:num>
                    <m:den>
                      <m:sSub>
                        <m:sSubPr>
                          <m:ctrlPr>
                            <a:rPr lang="lt-LT" sz="140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𝐵</m:t>
                          </m:r>
                        </m:e>
                        <m:sub>
                          <m:r>
                            <a:rPr lang="lt-LT" sz="1400" b="0" i="1">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𝐿</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32" name="TextBox 31"/>
            <xdr:cNvSpPr txBox="1"/>
          </xdr:nvSpPr>
          <xdr:spPr>
            <a:xfrm>
              <a:off x="257175" y="1172527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𝑃_𝑖 </a:t>
              </a:r>
              <a:r>
                <a:rPr lang="lt-LT" sz="1400" b="0" i="0">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i="1">
                  <a:latin typeface="Cambria Math" panose="02040503050406030204" pitchFamily="18" charset="0"/>
                  <a:ea typeface="Cambria Math" panose="02040503050406030204" pitchFamily="18" charset="0"/>
                </a:rPr>
                <a:t> </a:t>
              </a:r>
              <a:r>
                <a:rPr lang="lt-LT" sz="1400" b="0" i="0">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𝐿_𝑖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1</xdr:col>
      <xdr:colOff>38100</xdr:colOff>
      <xdr:row>46</xdr:row>
      <xdr:rowOff>161925</xdr:rowOff>
    </xdr:from>
    <xdr:ext cx="1295400" cy="504825"/>
    <mc:AlternateContent xmlns:mc="http://schemas.openxmlformats.org/markup-compatibility/2006" xmlns:a14="http://schemas.microsoft.com/office/drawing/2010/main">
      <mc:Choice Requires="a14">
        <xdr:sp macro="" textlink="">
          <xdr:nvSpPr>
            <xdr:cNvPr id="34" name="TextBox 33"/>
            <xdr:cNvSpPr txBox="1"/>
          </xdr:nvSpPr>
          <xdr:spPr>
            <a:xfrm>
              <a:off x="304800" y="128873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34" name="TextBox 33"/>
            <xdr:cNvSpPr txBox="1"/>
          </xdr:nvSpPr>
          <xdr:spPr>
            <a:xfrm>
              <a:off x="304800" y="128873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1</xdr:col>
      <xdr:colOff>1295399</xdr:colOff>
      <xdr:row>99</xdr:row>
      <xdr:rowOff>95250</xdr:rowOff>
    </xdr:from>
    <xdr:ext cx="1133475" cy="371475"/>
    <mc:AlternateContent xmlns:mc="http://schemas.openxmlformats.org/markup-compatibility/2006" xmlns:a14="http://schemas.microsoft.com/office/drawing/2010/main">
      <mc:Choice Requires="a14">
        <xdr:sp macro="" textlink="">
          <xdr:nvSpPr>
            <xdr:cNvPr id="35" name="TextBox 34"/>
            <xdr:cNvSpPr txBox="1"/>
          </xdr:nvSpPr>
          <xdr:spPr>
            <a:xfrm>
              <a:off x="1562099" y="23364825"/>
              <a:ext cx="11334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𝑃</m:t>
                      </m:r>
                    </m:e>
                    <m:sub>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𝑖</m:t>
                      </m:r>
                    </m:sub>
                  </m:sSub>
                  <m:r>
                    <a:rPr lang="lt-LT" sz="1400" b="0" i="1">
                      <a:latin typeface="Cambria Math" panose="02040503050406030204" pitchFamily="18" charset="0"/>
                      <a:ea typeface="Cambria Math" panose="02040503050406030204" pitchFamily="18" charset="0"/>
                    </a:rPr>
                    <m:t> </m:t>
                  </m:r>
                  <m:r>
                    <a:rPr lang="lt-LT" sz="1400" i="1">
                      <a:latin typeface="Cambria Math" panose="02040503050406030204" pitchFamily="18" charset="0"/>
                      <a:ea typeface="Cambria Math" panose="02040503050406030204" pitchFamily="18" charset="0"/>
                    </a:rPr>
                    <m:t>=</m:t>
                  </m:r>
                </m:oMath>
              </a14:m>
              <a:r>
                <a:rPr lang="lt-LT" sz="1400" i="1">
                  <a:latin typeface="Cambria Math" panose="02040503050406030204" pitchFamily="18" charset="0"/>
                  <a:ea typeface="Cambria Math" panose="02040503050406030204" pitchFamily="18" charset="0"/>
                </a:rPr>
                <a:t> </a:t>
              </a:r>
              <a14:m>
                <m:oMath xmlns:m="http://schemas.openxmlformats.org/officeDocument/2006/math">
                  <m:f>
                    <m:fPr>
                      <m:ctrlPr>
                        <a:rPr lang="lt-LT" sz="1400" i="1">
                          <a:latin typeface="Cambria Math" panose="02040503050406030204" pitchFamily="18" charset="0"/>
                          <a:ea typeface="Cambria Math" panose="02040503050406030204" pitchFamily="18" charset="0"/>
                        </a:rPr>
                      </m:ctrlPr>
                    </m:fPr>
                    <m:num>
                      <m:sSub>
                        <m:sSubPr>
                          <m:ctrlPr>
                            <a:rPr lang="lt-LT" sz="140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𝐵</m:t>
                          </m:r>
                        </m:e>
                        <m:sub>
                          <m:r>
                            <a:rPr lang="lt-LT" sz="1400" b="0" i="1">
                              <a:latin typeface="Cambria Math" panose="02040503050406030204" pitchFamily="18" charset="0"/>
                              <a:ea typeface="Cambria Math" panose="02040503050406030204" pitchFamily="18" charset="0"/>
                            </a:rPr>
                            <m:t>𝑖</m:t>
                          </m:r>
                        </m:sub>
                      </m:sSub>
                    </m:num>
                    <m:den>
                      <m:sSub>
                        <m:sSubPr>
                          <m:ctrlPr>
                            <a:rPr lang="lt-LT" sz="140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𝐵</m:t>
                          </m:r>
                        </m:e>
                        <m:sub>
                          <m:r>
                            <a:rPr lang="lt-LT" sz="1400" b="0" i="1">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𝐿</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35" name="TextBox 34"/>
            <xdr:cNvSpPr txBox="1"/>
          </xdr:nvSpPr>
          <xdr:spPr>
            <a:xfrm>
              <a:off x="1562099" y="23364825"/>
              <a:ext cx="11334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𝑃_𝑖 </a:t>
              </a:r>
              <a:r>
                <a:rPr lang="lt-LT" sz="1400" b="0" i="0">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i="1">
                  <a:latin typeface="Cambria Math" panose="02040503050406030204" pitchFamily="18" charset="0"/>
                  <a:ea typeface="Cambria Math" panose="02040503050406030204" pitchFamily="18" charset="0"/>
                </a:rPr>
                <a:t> </a:t>
              </a:r>
              <a:r>
                <a:rPr lang="lt-LT" sz="1400" b="0" i="0">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𝐿_𝑖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5</xdr:col>
      <xdr:colOff>304800</xdr:colOff>
      <xdr:row>99</xdr:row>
      <xdr:rowOff>9525</xdr:rowOff>
    </xdr:from>
    <xdr:ext cx="1295400" cy="504825"/>
    <mc:AlternateContent xmlns:mc="http://schemas.openxmlformats.org/markup-compatibility/2006" xmlns:a14="http://schemas.microsoft.com/office/drawing/2010/main">
      <mc:Choice Requires="a14">
        <xdr:sp macro="" textlink="">
          <xdr:nvSpPr>
            <xdr:cNvPr id="36" name="TextBox 35"/>
            <xdr:cNvSpPr txBox="1"/>
          </xdr:nvSpPr>
          <xdr:spPr>
            <a:xfrm>
              <a:off x="4267200" y="2327910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36" name="TextBox 35"/>
            <xdr:cNvSpPr txBox="1"/>
          </xdr:nvSpPr>
          <xdr:spPr>
            <a:xfrm>
              <a:off x="4267200" y="2327910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504825</xdr:colOff>
      <xdr:row>99</xdr:row>
      <xdr:rowOff>38100</xdr:rowOff>
    </xdr:from>
    <xdr:ext cx="1209676" cy="400050"/>
    <mc:AlternateContent xmlns:mc="http://schemas.openxmlformats.org/markup-compatibility/2006" xmlns:a14="http://schemas.microsoft.com/office/drawing/2010/main">
      <mc:Choice Requires="a14">
        <xdr:sp macro="" textlink="">
          <xdr:nvSpPr>
            <xdr:cNvPr id="38" name="TextBox 37"/>
            <xdr:cNvSpPr txBox="1"/>
          </xdr:nvSpPr>
          <xdr:spPr>
            <a:xfrm>
              <a:off x="2905125" y="23307675"/>
              <a:ext cx="1209676"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b>
                    <m:sSubPr>
                      <m:ctrlP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𝑖</m:t>
                      </m:r>
                    </m:sub>
                  </m:sSub>
                  <m:r>
                    <a:rPr lang="lt-LT" sz="1400" i="1">
                      <a:latin typeface="Cambria Math" panose="02040503050406030204" pitchFamily="18" charset="0"/>
                      <a:ea typeface="Cambria Math" panose="02040503050406030204" pitchFamily="18" charset="0"/>
                    </a:rPr>
                    <m:t>=</m:t>
                  </m:r>
                </m:oMath>
              </a14:m>
              <a:r>
                <a:rPr lang="lt-LT" sz="1400">
                  <a:latin typeface="Cambria Math" panose="02040503050406030204" pitchFamily="18" charset="0"/>
                  <a:ea typeface="Cambria Math" panose="02040503050406030204" pitchFamily="18" charset="0"/>
                </a:rPr>
                <a:t> </a:t>
              </a:r>
              <a14:m>
                <m:oMath xmlns:m="http://schemas.openxmlformats.org/officeDocument/2006/math">
                  <m:d>
                    <m:dPr>
                      <m:ctrlPr>
                        <a:rPr lang="lt-LT" sz="1400" i="1">
                          <a:latin typeface="Cambria Math" panose="02040503050406030204" pitchFamily="18" charset="0"/>
                          <a:ea typeface="Cambria Math" panose="02040503050406030204" pitchFamily="18" charset="0"/>
                        </a:rPr>
                      </m:ctrlPr>
                    </m:dPr>
                    <m:e>
                      <m:nary>
                        <m:naryPr>
                          <m:chr m:val="∑"/>
                          <m:subHide m:val="on"/>
                          <m:supHide m:val="on"/>
                          <m:ctrlPr>
                            <a:rPr lang="lt-LT" sz="1400" i="1">
                              <a:solidFill>
                                <a:schemeClr val="tx1"/>
                              </a:solidFill>
                              <a:effectLst/>
                              <a:latin typeface="Cambria Math" panose="02040503050406030204" pitchFamily="18" charset="0"/>
                              <a:ea typeface="Cambria Math" panose="02040503050406030204" pitchFamily="18" charset="0"/>
                              <a:cs typeface="+mn-cs"/>
                            </a:rPr>
                          </m:ctrlPr>
                        </m:naryPr>
                        <m:sub/>
                        <m:sup/>
                        <m:e>
                          <m:sSub>
                            <m:sSubPr>
                              <m:ctrlPr>
                                <a:rPr lang="lt-LT" sz="1400" i="1">
                                  <a:solidFill>
                                    <a:schemeClr val="tx1"/>
                                  </a:solidFill>
                                  <a:effectLst/>
                                  <a:latin typeface="Cambria Math" panose="02040503050406030204" pitchFamily="18" charset="0"/>
                                  <a:ea typeface="Cambria Math" panose="02040503050406030204" pitchFamily="18" charset="0"/>
                                  <a:cs typeface="+mn-cs"/>
                                </a:rPr>
                              </m:ctrlPr>
                            </m:sSubPr>
                            <m:e>
                              <m:r>
                                <a:rPr lang="lt-LT" sz="1400" b="0" i="1">
                                  <a:solidFill>
                                    <a:schemeClr val="tx1"/>
                                  </a:solidFill>
                                  <a:effectLst/>
                                  <a:latin typeface="Cambria Math" panose="02040503050406030204" pitchFamily="18" charset="0"/>
                                  <a:ea typeface="Cambria Math" panose="02040503050406030204" pitchFamily="18" charset="0"/>
                                  <a:cs typeface="+mn-cs"/>
                                </a:rPr>
                                <m:t>𝑃</m:t>
                              </m:r>
                            </m:e>
                            <m:sub>
                              <m:r>
                                <a:rPr lang="lt-LT" sz="1400" b="0" i="1">
                                  <a:solidFill>
                                    <a:schemeClr val="tx1"/>
                                  </a:solidFill>
                                  <a:effectLst/>
                                  <a:latin typeface="Cambria Math" panose="02040503050406030204" pitchFamily="18" charset="0"/>
                                  <a:ea typeface="Cambria Math" panose="02040503050406030204" pitchFamily="18" charset="0"/>
                                  <a:cs typeface="+mn-cs"/>
                                </a:rPr>
                                <m:t>𝑖</m:t>
                              </m:r>
                            </m:sub>
                          </m:sSub>
                        </m:e>
                      </m:nary>
                    </m:e>
                  </m:d>
                </m:oMath>
              </a14:m>
              <a:r>
                <a:rPr lang="lt-LT" sz="1400">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𝑌</m:t>
                      </m:r>
                    </m:e>
                    <m:sub>
                      <m:r>
                        <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𝑖</m:t>
                      </m:r>
                    </m:sub>
                  </m:sSub>
                </m:oMath>
              </a14:m>
              <a:endPar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endParaRPr>
            </a:p>
          </xdr:txBody>
        </xdr:sp>
      </mc:Choice>
      <mc:Fallback xmlns="">
        <xdr:sp macro="" textlink="">
          <xdr:nvSpPr>
            <xdr:cNvPr id="38" name="TextBox 37"/>
            <xdr:cNvSpPr txBox="1"/>
          </xdr:nvSpPr>
          <xdr:spPr>
            <a:xfrm>
              <a:off x="2905125" y="23307675"/>
              <a:ext cx="1209676"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lt-LT"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𝑇_𝑖</a:t>
              </a:r>
              <a:r>
                <a:rPr lang="lt-LT" sz="1400" i="0">
                  <a:latin typeface="Cambria Math" panose="02040503050406030204" pitchFamily="18" charset="0"/>
                  <a:ea typeface="Cambria Math" panose="02040503050406030204" pitchFamily="18" charset="0"/>
                </a:rPr>
                <a:t>=</a:t>
              </a:r>
              <a:r>
                <a:rPr lang="lt-LT" sz="1400">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i="0">
                  <a:solidFill>
                    <a:schemeClr val="tx1"/>
                  </a:solidFill>
                  <a:effectLst/>
                  <a:latin typeface="Cambria Math" panose="02040503050406030204" pitchFamily="18" charset="0"/>
                  <a:ea typeface="Cambria Math" panose="02040503050406030204" pitchFamily="18" charset="0"/>
                  <a:cs typeface="+mn-cs"/>
                </a:rPr>
                <a:t>∑</a:t>
              </a:r>
              <a:r>
                <a:rPr lang="lt-LT" sz="1400" b="0" i="0">
                  <a:solidFill>
                    <a:schemeClr val="tx1"/>
                  </a:solidFill>
                  <a:effectLst/>
                  <a:latin typeface="Cambria Math" panose="02040503050406030204" pitchFamily="18" charset="0"/>
                  <a:ea typeface="Cambria Math" panose="02040503050406030204" pitchFamily="18" charset="0"/>
                  <a:cs typeface="+mn-cs"/>
                </a:rPr>
                <a:t>▒𝑃_𝑖 )</a:t>
              </a:r>
              <a:r>
                <a:rPr lang="lt-LT" sz="1400">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kumimoji="0" lang="lt-LT" sz="14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𝑌_𝑖</a:t>
              </a:r>
              <a:endParaRPr kumimoji="0" lang="lt-LT" sz="14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twoCellAnchor>
    <xdr:from>
      <xdr:col>9</xdr:col>
      <xdr:colOff>3507947</xdr:colOff>
      <xdr:row>19</xdr:row>
      <xdr:rowOff>18684</xdr:rowOff>
    </xdr:from>
    <xdr:to>
      <xdr:col>9</xdr:col>
      <xdr:colOff>3706385</xdr:colOff>
      <xdr:row>21</xdr:row>
      <xdr:rowOff>28209</xdr:rowOff>
    </xdr:to>
    <xdr:sp macro="" textlink="">
      <xdr:nvSpPr>
        <xdr:cNvPr id="4" name="Freeform 3">
          <a:hlinkClick xmlns:r="http://schemas.openxmlformats.org/officeDocument/2006/relationships" r:id="rId1"/>
        </xdr:cNvPr>
        <xdr:cNvSpPr>
          <a:spLocks noEditPoints="1"/>
        </xdr:cNvSpPr>
      </xdr:nvSpPr>
      <xdr:spPr bwMode="auto">
        <a:xfrm>
          <a:off x="7889447" y="4371609"/>
          <a:ext cx="0" cy="257175"/>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n-US"/>
        </a:p>
      </xdr:txBody>
    </xdr:sp>
    <xdr:clientData/>
  </xdr:twoCellAnchor>
  <xdr:twoCellAnchor>
    <xdr:from>
      <xdr:col>9</xdr:col>
      <xdr:colOff>409575</xdr:colOff>
      <xdr:row>20</xdr:row>
      <xdr:rowOff>38100</xdr:rowOff>
    </xdr:from>
    <xdr:to>
      <xdr:col>9</xdr:col>
      <xdr:colOff>564357</xdr:colOff>
      <xdr:row>21</xdr:row>
      <xdr:rowOff>9526</xdr:rowOff>
    </xdr:to>
    <xdr:sp macro="" textlink="">
      <xdr:nvSpPr>
        <xdr:cNvPr id="5" name="Freeform 4">
          <a:hlinkClick xmlns:r="http://schemas.openxmlformats.org/officeDocument/2006/relationships" r:id="rId2"/>
        </xdr:cNvPr>
        <xdr:cNvSpPr>
          <a:spLocks noEditPoints="1"/>
        </xdr:cNvSpPr>
      </xdr:nvSpPr>
      <xdr:spPr bwMode="auto">
        <a:xfrm>
          <a:off x="7686675" y="4448175"/>
          <a:ext cx="154782" cy="161926"/>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2</xdr:row>
      <xdr:rowOff>0</xdr:rowOff>
    </xdr:from>
    <xdr:to>
      <xdr:col>0</xdr:col>
      <xdr:colOff>211935</xdr:colOff>
      <xdr:row>2</xdr:row>
      <xdr:rowOff>153987</xdr:rowOff>
    </xdr:to>
    <xdr:sp macro="" textlink="">
      <xdr:nvSpPr>
        <xdr:cNvPr id="6" name="Freeform 5">
          <a:hlinkClick xmlns:r="http://schemas.openxmlformats.org/officeDocument/2006/relationships" r:id="rId1"/>
        </xdr:cNvPr>
        <xdr:cNvSpPr>
          <a:spLocks noEditPoints="1"/>
        </xdr:cNvSpPr>
      </xdr:nvSpPr>
      <xdr:spPr bwMode="auto">
        <a:xfrm>
          <a:off x="59535" y="4381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3</xdr:row>
      <xdr:rowOff>0</xdr:rowOff>
    </xdr:from>
    <xdr:to>
      <xdr:col>0</xdr:col>
      <xdr:colOff>211935</xdr:colOff>
      <xdr:row>3</xdr:row>
      <xdr:rowOff>153987</xdr:rowOff>
    </xdr:to>
    <xdr:sp macro="" textlink="">
      <xdr:nvSpPr>
        <xdr:cNvPr id="7" name="Freeform 6">
          <a:hlinkClick xmlns:r="http://schemas.openxmlformats.org/officeDocument/2006/relationships" r:id="rId3"/>
        </xdr:cNvPr>
        <xdr:cNvSpPr>
          <a:spLocks noEditPoints="1"/>
        </xdr:cNvSpPr>
      </xdr:nvSpPr>
      <xdr:spPr bwMode="auto">
        <a:xfrm>
          <a:off x="59535" y="6286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4</xdr:row>
      <xdr:rowOff>0</xdr:rowOff>
    </xdr:from>
    <xdr:to>
      <xdr:col>0</xdr:col>
      <xdr:colOff>211935</xdr:colOff>
      <xdr:row>4</xdr:row>
      <xdr:rowOff>153987</xdr:rowOff>
    </xdr:to>
    <xdr:sp macro="" textlink="">
      <xdr:nvSpPr>
        <xdr:cNvPr id="8" name="Freeform 7">
          <a:hlinkClick xmlns:r="http://schemas.openxmlformats.org/officeDocument/2006/relationships" r:id="rId4"/>
        </xdr:cNvPr>
        <xdr:cNvSpPr>
          <a:spLocks noEditPoints="1"/>
        </xdr:cNvSpPr>
      </xdr:nvSpPr>
      <xdr:spPr bwMode="auto">
        <a:xfrm>
          <a:off x="59535" y="819150"/>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38101</xdr:colOff>
      <xdr:row>23</xdr:row>
      <xdr:rowOff>229139</xdr:rowOff>
    </xdr:from>
    <xdr:to>
      <xdr:col>0</xdr:col>
      <xdr:colOff>281049</xdr:colOff>
      <xdr:row>24</xdr:row>
      <xdr:rowOff>152400</xdr:rowOff>
    </xdr:to>
    <xdr:sp macro="" textlink="">
      <xdr:nvSpPr>
        <xdr:cNvPr id="9" name="Freeform 8"/>
        <xdr:cNvSpPr>
          <a:spLocks noEditPoints="1"/>
        </xdr:cNvSpPr>
      </xdr:nvSpPr>
      <xdr:spPr bwMode="auto">
        <a:xfrm>
          <a:off x="38101" y="5105939"/>
          <a:ext cx="242948" cy="151861"/>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66675</xdr:colOff>
      <xdr:row>29</xdr:row>
      <xdr:rowOff>0</xdr:rowOff>
    </xdr:from>
    <xdr:to>
      <xdr:col>0</xdr:col>
      <xdr:colOff>271523</xdr:colOff>
      <xdr:row>29</xdr:row>
      <xdr:rowOff>161386</xdr:rowOff>
    </xdr:to>
    <xdr:sp macro="" textlink="">
      <xdr:nvSpPr>
        <xdr:cNvPr id="10" name="Freeform 9"/>
        <xdr:cNvSpPr>
          <a:spLocks noEditPoints="1"/>
        </xdr:cNvSpPr>
      </xdr:nvSpPr>
      <xdr:spPr bwMode="auto">
        <a:xfrm>
          <a:off x="66675" y="6096000"/>
          <a:ext cx="204848" cy="161386"/>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9</xdr:col>
      <xdr:colOff>409575</xdr:colOff>
      <xdr:row>56</xdr:row>
      <xdr:rowOff>38100</xdr:rowOff>
    </xdr:from>
    <xdr:to>
      <xdr:col>9</xdr:col>
      <xdr:colOff>564357</xdr:colOff>
      <xdr:row>57</xdr:row>
      <xdr:rowOff>9526</xdr:rowOff>
    </xdr:to>
    <xdr:sp macro="" textlink="">
      <xdr:nvSpPr>
        <xdr:cNvPr id="11" name="Freeform 10">
          <a:hlinkClick xmlns:r="http://schemas.openxmlformats.org/officeDocument/2006/relationships" r:id="rId2"/>
        </xdr:cNvPr>
        <xdr:cNvSpPr>
          <a:spLocks noEditPoints="1"/>
        </xdr:cNvSpPr>
      </xdr:nvSpPr>
      <xdr:spPr bwMode="auto">
        <a:xfrm>
          <a:off x="7686675" y="11915775"/>
          <a:ext cx="154782" cy="161926"/>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2</xdr:col>
      <xdr:colOff>715263</xdr:colOff>
      <xdr:row>29</xdr:row>
      <xdr:rowOff>272192</xdr:rowOff>
    </xdr:from>
    <xdr:to>
      <xdr:col>2</xdr:col>
      <xdr:colOff>814324</xdr:colOff>
      <xdr:row>29</xdr:row>
      <xdr:rowOff>321722</xdr:rowOff>
    </xdr:to>
    <xdr:sp macro="" textlink="">
      <xdr:nvSpPr>
        <xdr:cNvPr id="12" name="Isosceles Triangle 11"/>
        <xdr:cNvSpPr/>
      </xdr:nvSpPr>
      <xdr:spPr>
        <a:xfrm rot="10800000">
          <a:off x="2382138" y="7330217"/>
          <a:ext cx="99061" cy="49530"/>
        </a:xfrm>
        <a:prstGeom prst="triangle">
          <a:avLst/>
        </a:prstGeom>
        <a:solidFill>
          <a:srgbClr val="176490"/>
        </a:solidFill>
        <a:ln>
          <a:solidFill>
            <a:srgbClr val="17649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t-LT" sz="1100"/>
        </a:p>
      </xdr:txBody>
    </xdr:sp>
    <xdr:clientData/>
  </xdr:twoCellAnchor>
  <xdr:oneCellAnchor>
    <xdr:from>
      <xdr:col>1</xdr:col>
      <xdr:colOff>28575</xdr:colOff>
      <xdr:row>15</xdr:row>
      <xdr:rowOff>314325</xdr:rowOff>
    </xdr:from>
    <xdr:ext cx="1295400" cy="504825"/>
    <mc:AlternateContent xmlns:mc="http://schemas.openxmlformats.org/markup-compatibility/2006" xmlns:a14="http://schemas.microsoft.com/office/drawing/2010/main">
      <mc:Choice Requires="a14">
        <xdr:sp macro="" textlink="">
          <xdr:nvSpPr>
            <xdr:cNvPr id="14" name="TextBox 13"/>
            <xdr:cNvSpPr txBox="1"/>
          </xdr:nvSpPr>
          <xdr:spPr>
            <a:xfrm>
              <a:off x="342900" y="40862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14" name="TextBox 13"/>
            <xdr:cNvSpPr txBox="1"/>
          </xdr:nvSpPr>
          <xdr:spPr>
            <a:xfrm>
              <a:off x="342900" y="408622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8</xdr:col>
      <xdr:colOff>314325</xdr:colOff>
      <xdr:row>32</xdr:row>
      <xdr:rowOff>466725</xdr:rowOff>
    </xdr:from>
    <xdr:ext cx="1295400" cy="504825"/>
    <mc:AlternateContent xmlns:mc="http://schemas.openxmlformats.org/markup-compatibility/2006" xmlns:a14="http://schemas.microsoft.com/office/drawing/2010/main">
      <mc:Choice Requires="a14">
        <xdr:sp macro="" textlink="">
          <xdr:nvSpPr>
            <xdr:cNvPr id="15" name="TextBox 14"/>
            <xdr:cNvSpPr txBox="1"/>
          </xdr:nvSpPr>
          <xdr:spPr>
            <a:xfrm>
              <a:off x="7229475" y="802957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15" name="TextBox 14"/>
            <xdr:cNvSpPr txBox="1"/>
          </xdr:nvSpPr>
          <xdr:spPr>
            <a:xfrm>
              <a:off x="7229475" y="8029575"/>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9</xdr:col>
      <xdr:colOff>3507947</xdr:colOff>
      <xdr:row>18</xdr:row>
      <xdr:rowOff>18684</xdr:rowOff>
    </xdr:from>
    <xdr:to>
      <xdr:col>9</xdr:col>
      <xdr:colOff>3706385</xdr:colOff>
      <xdr:row>20</xdr:row>
      <xdr:rowOff>28209</xdr:rowOff>
    </xdr:to>
    <xdr:sp macro="" textlink="">
      <xdr:nvSpPr>
        <xdr:cNvPr id="6" name="Freeform 5">
          <a:hlinkClick xmlns:r="http://schemas.openxmlformats.org/officeDocument/2006/relationships" r:id="rId1"/>
        </xdr:cNvPr>
        <xdr:cNvSpPr>
          <a:spLocks noEditPoints="1"/>
        </xdr:cNvSpPr>
      </xdr:nvSpPr>
      <xdr:spPr bwMode="auto">
        <a:xfrm>
          <a:off x="6670247" y="7324359"/>
          <a:ext cx="0" cy="200025"/>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n-US"/>
        </a:p>
      </xdr:txBody>
    </xdr:sp>
    <xdr:clientData/>
  </xdr:twoCellAnchor>
  <xdr:twoCellAnchor>
    <xdr:from>
      <xdr:col>9</xdr:col>
      <xdr:colOff>409575</xdr:colOff>
      <xdr:row>19</xdr:row>
      <xdr:rowOff>38100</xdr:rowOff>
    </xdr:from>
    <xdr:to>
      <xdr:col>9</xdr:col>
      <xdr:colOff>564357</xdr:colOff>
      <xdr:row>20</xdr:row>
      <xdr:rowOff>9526</xdr:rowOff>
    </xdr:to>
    <xdr:sp macro="" textlink="">
      <xdr:nvSpPr>
        <xdr:cNvPr id="8" name="Freeform 7">
          <a:hlinkClick xmlns:r="http://schemas.openxmlformats.org/officeDocument/2006/relationships" r:id="rId2"/>
        </xdr:cNvPr>
        <xdr:cNvSpPr>
          <a:spLocks noEditPoints="1"/>
        </xdr:cNvSpPr>
      </xdr:nvSpPr>
      <xdr:spPr bwMode="auto">
        <a:xfrm>
          <a:off x="7429500" y="6791325"/>
          <a:ext cx="154782" cy="161926"/>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2</xdr:row>
      <xdr:rowOff>0</xdr:rowOff>
    </xdr:from>
    <xdr:to>
      <xdr:col>0</xdr:col>
      <xdr:colOff>211935</xdr:colOff>
      <xdr:row>2</xdr:row>
      <xdr:rowOff>153987</xdr:rowOff>
    </xdr:to>
    <xdr:sp macro="" textlink="">
      <xdr:nvSpPr>
        <xdr:cNvPr id="9" name="Freeform 8">
          <a:hlinkClick xmlns:r="http://schemas.openxmlformats.org/officeDocument/2006/relationships" r:id="rId1"/>
        </xdr:cNvPr>
        <xdr:cNvSpPr>
          <a:spLocks noEditPoints="1"/>
        </xdr:cNvSpPr>
      </xdr:nvSpPr>
      <xdr:spPr bwMode="auto">
        <a:xfrm>
          <a:off x="59535" y="436563"/>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3</xdr:row>
      <xdr:rowOff>0</xdr:rowOff>
    </xdr:from>
    <xdr:to>
      <xdr:col>0</xdr:col>
      <xdr:colOff>211935</xdr:colOff>
      <xdr:row>3</xdr:row>
      <xdr:rowOff>153987</xdr:rowOff>
    </xdr:to>
    <xdr:sp macro="" textlink="">
      <xdr:nvSpPr>
        <xdr:cNvPr id="10" name="Freeform 9">
          <a:hlinkClick xmlns:r="http://schemas.openxmlformats.org/officeDocument/2006/relationships" r:id="rId3"/>
        </xdr:cNvPr>
        <xdr:cNvSpPr>
          <a:spLocks noEditPoints="1"/>
        </xdr:cNvSpPr>
      </xdr:nvSpPr>
      <xdr:spPr bwMode="auto">
        <a:xfrm>
          <a:off x="59535" y="627063"/>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59535</xdr:colOff>
      <xdr:row>4</xdr:row>
      <xdr:rowOff>0</xdr:rowOff>
    </xdr:from>
    <xdr:to>
      <xdr:col>0</xdr:col>
      <xdr:colOff>211935</xdr:colOff>
      <xdr:row>4</xdr:row>
      <xdr:rowOff>153987</xdr:rowOff>
    </xdr:to>
    <xdr:sp macro="" textlink="">
      <xdr:nvSpPr>
        <xdr:cNvPr id="11" name="Freeform 10">
          <a:hlinkClick xmlns:r="http://schemas.openxmlformats.org/officeDocument/2006/relationships" r:id="rId4"/>
        </xdr:cNvPr>
        <xdr:cNvSpPr>
          <a:spLocks noEditPoints="1"/>
        </xdr:cNvSpPr>
      </xdr:nvSpPr>
      <xdr:spPr bwMode="auto">
        <a:xfrm>
          <a:off x="59535" y="817563"/>
          <a:ext cx="152400" cy="153987"/>
        </a:xfrm>
        <a:custGeom>
          <a:avLst/>
          <a:gdLst/>
          <a:ahLst/>
          <a:cxnLst>
            <a:cxn ang="0">
              <a:pos x="31" y="62"/>
            </a:cxn>
            <a:cxn ang="0">
              <a:pos x="0" y="31"/>
            </a:cxn>
            <a:cxn ang="0">
              <a:pos x="31" y="0"/>
            </a:cxn>
            <a:cxn ang="0">
              <a:pos x="61" y="31"/>
            </a:cxn>
            <a:cxn ang="0">
              <a:pos x="31" y="62"/>
            </a:cxn>
            <a:cxn ang="0">
              <a:pos x="40" y="47"/>
            </a:cxn>
            <a:cxn ang="0">
              <a:pos x="40" y="44"/>
            </a:cxn>
            <a:cxn ang="0">
              <a:pos x="28" y="31"/>
            </a:cxn>
            <a:cxn ang="0">
              <a:pos x="40" y="19"/>
            </a:cxn>
            <a:cxn ang="0">
              <a:pos x="40" y="15"/>
            </a:cxn>
            <a:cxn ang="0">
              <a:pos x="36" y="11"/>
            </a:cxn>
            <a:cxn ang="0">
              <a:pos x="33" y="11"/>
            </a:cxn>
            <a:cxn ang="0">
              <a:pos x="14" y="29"/>
            </a:cxn>
            <a:cxn ang="0">
              <a:pos x="14" y="33"/>
            </a:cxn>
            <a:cxn ang="0">
              <a:pos x="33" y="51"/>
            </a:cxn>
            <a:cxn ang="0">
              <a:pos x="36" y="51"/>
            </a:cxn>
            <a:cxn ang="0">
              <a:pos x="40" y="47"/>
            </a:cxn>
          </a:cxnLst>
          <a:rect l="0" t="0" r="r" b="b"/>
          <a:pathLst>
            <a:path w="61" h="62">
              <a:moveTo>
                <a:pt x="31" y="62"/>
              </a:moveTo>
              <a:cubicBezTo>
                <a:pt x="14" y="62"/>
                <a:pt x="0" y="48"/>
                <a:pt x="0" y="31"/>
              </a:cubicBezTo>
              <a:cubicBezTo>
                <a:pt x="0" y="14"/>
                <a:pt x="14" y="0"/>
                <a:pt x="31" y="0"/>
              </a:cubicBezTo>
              <a:cubicBezTo>
                <a:pt x="48" y="0"/>
                <a:pt x="61" y="14"/>
                <a:pt x="61" y="31"/>
              </a:cubicBezTo>
              <a:cubicBezTo>
                <a:pt x="61" y="48"/>
                <a:pt x="48" y="62"/>
                <a:pt x="31" y="62"/>
              </a:cubicBezTo>
              <a:close/>
              <a:moveTo>
                <a:pt x="40" y="47"/>
              </a:moveTo>
              <a:cubicBezTo>
                <a:pt x="41" y="46"/>
                <a:pt x="41" y="45"/>
                <a:pt x="40" y="44"/>
              </a:cubicBezTo>
              <a:cubicBezTo>
                <a:pt x="28" y="31"/>
                <a:pt x="28" y="31"/>
                <a:pt x="28" y="31"/>
              </a:cubicBezTo>
              <a:cubicBezTo>
                <a:pt x="40" y="19"/>
                <a:pt x="40" y="19"/>
                <a:pt x="40" y="19"/>
              </a:cubicBezTo>
              <a:cubicBezTo>
                <a:pt x="41" y="18"/>
                <a:pt x="41" y="16"/>
                <a:pt x="40" y="15"/>
              </a:cubicBezTo>
              <a:cubicBezTo>
                <a:pt x="36" y="11"/>
                <a:pt x="36" y="11"/>
                <a:pt x="36" y="11"/>
              </a:cubicBezTo>
              <a:cubicBezTo>
                <a:pt x="35" y="10"/>
                <a:pt x="34" y="10"/>
                <a:pt x="33" y="11"/>
              </a:cubicBezTo>
              <a:cubicBezTo>
                <a:pt x="14" y="29"/>
                <a:pt x="14" y="29"/>
                <a:pt x="14" y="29"/>
              </a:cubicBezTo>
              <a:cubicBezTo>
                <a:pt x="13" y="30"/>
                <a:pt x="13" y="32"/>
                <a:pt x="14" y="33"/>
              </a:cubicBezTo>
              <a:cubicBezTo>
                <a:pt x="33" y="51"/>
                <a:pt x="33" y="51"/>
                <a:pt x="33" y="51"/>
              </a:cubicBezTo>
              <a:cubicBezTo>
                <a:pt x="34" y="52"/>
                <a:pt x="35" y="52"/>
                <a:pt x="36" y="51"/>
              </a:cubicBezTo>
              <a:lnTo>
                <a:pt x="40" y="47"/>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38101</xdr:colOff>
      <xdr:row>22</xdr:row>
      <xdr:rowOff>229139</xdr:rowOff>
    </xdr:from>
    <xdr:to>
      <xdr:col>0</xdr:col>
      <xdr:colOff>281049</xdr:colOff>
      <xdr:row>23</xdr:row>
      <xdr:rowOff>152400</xdr:rowOff>
    </xdr:to>
    <xdr:sp macro="" textlink="">
      <xdr:nvSpPr>
        <xdr:cNvPr id="12" name="Freeform 11"/>
        <xdr:cNvSpPr>
          <a:spLocks noEditPoints="1"/>
        </xdr:cNvSpPr>
      </xdr:nvSpPr>
      <xdr:spPr bwMode="auto">
        <a:xfrm>
          <a:off x="38101" y="7953914"/>
          <a:ext cx="242948" cy="161386"/>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0</xdr:col>
      <xdr:colOff>66675</xdr:colOff>
      <xdr:row>28</xdr:row>
      <xdr:rowOff>0</xdr:rowOff>
    </xdr:from>
    <xdr:to>
      <xdr:col>0</xdr:col>
      <xdr:colOff>271523</xdr:colOff>
      <xdr:row>28</xdr:row>
      <xdr:rowOff>161386</xdr:rowOff>
    </xdr:to>
    <xdr:sp macro="" textlink="">
      <xdr:nvSpPr>
        <xdr:cNvPr id="13" name="Freeform 12"/>
        <xdr:cNvSpPr>
          <a:spLocks noEditPoints="1"/>
        </xdr:cNvSpPr>
      </xdr:nvSpPr>
      <xdr:spPr bwMode="auto">
        <a:xfrm>
          <a:off x="66675" y="8801100"/>
          <a:ext cx="204848" cy="161386"/>
        </a:xfrm>
        <a:custGeom>
          <a:avLst/>
          <a:gdLst/>
          <a:ahLst/>
          <a:cxnLst>
            <a:cxn ang="0">
              <a:pos x="55" y="32"/>
            </a:cxn>
            <a:cxn ang="0">
              <a:pos x="49" y="32"/>
            </a:cxn>
            <a:cxn ang="0">
              <a:pos x="47" y="36"/>
            </a:cxn>
            <a:cxn ang="0">
              <a:pos x="47" y="38"/>
            </a:cxn>
            <a:cxn ang="0">
              <a:pos x="45" y="44"/>
            </a:cxn>
            <a:cxn ang="0">
              <a:pos x="34" y="55"/>
            </a:cxn>
            <a:cxn ang="0">
              <a:pos x="23" y="52"/>
            </a:cxn>
            <a:cxn ang="0">
              <a:pos x="15" y="50"/>
            </a:cxn>
            <a:cxn ang="0">
              <a:pos x="4" y="50"/>
            </a:cxn>
            <a:cxn ang="0">
              <a:pos x="0" y="45"/>
            </a:cxn>
            <a:cxn ang="0">
              <a:pos x="0" y="23"/>
            </a:cxn>
            <a:cxn ang="0">
              <a:pos x="4" y="18"/>
            </a:cxn>
            <a:cxn ang="0">
              <a:pos x="15" y="18"/>
            </a:cxn>
            <a:cxn ang="0">
              <a:pos x="20" y="14"/>
            </a:cxn>
            <a:cxn ang="0">
              <a:pos x="23" y="9"/>
            </a:cxn>
            <a:cxn ang="0">
              <a:pos x="32" y="0"/>
            </a:cxn>
            <a:cxn ang="0">
              <a:pos x="42" y="9"/>
            </a:cxn>
            <a:cxn ang="0">
              <a:pos x="41" y="13"/>
            </a:cxn>
            <a:cxn ang="0">
              <a:pos x="55" y="13"/>
            </a:cxn>
            <a:cxn ang="0">
              <a:pos x="64" y="23"/>
            </a:cxn>
            <a:cxn ang="0">
              <a:pos x="55" y="32"/>
            </a:cxn>
            <a:cxn ang="0">
              <a:pos x="7" y="41"/>
            </a:cxn>
            <a:cxn ang="0">
              <a:pos x="4" y="43"/>
            </a:cxn>
            <a:cxn ang="0">
              <a:pos x="7" y="45"/>
            </a:cxn>
            <a:cxn ang="0">
              <a:pos x="9" y="43"/>
            </a:cxn>
            <a:cxn ang="0">
              <a:pos x="7" y="41"/>
            </a:cxn>
            <a:cxn ang="0">
              <a:pos x="55" y="18"/>
            </a:cxn>
            <a:cxn ang="0">
              <a:pos x="34" y="18"/>
            </a:cxn>
            <a:cxn ang="0">
              <a:pos x="37" y="9"/>
            </a:cxn>
            <a:cxn ang="0">
              <a:pos x="32" y="4"/>
            </a:cxn>
            <a:cxn ang="0">
              <a:pos x="29" y="9"/>
            </a:cxn>
            <a:cxn ang="0">
              <a:pos x="27" y="12"/>
            </a:cxn>
            <a:cxn ang="0">
              <a:pos x="23" y="17"/>
            </a:cxn>
            <a:cxn ang="0">
              <a:pos x="15" y="23"/>
            </a:cxn>
            <a:cxn ang="0">
              <a:pos x="13" y="23"/>
            </a:cxn>
            <a:cxn ang="0">
              <a:pos x="13" y="45"/>
            </a:cxn>
            <a:cxn ang="0">
              <a:pos x="15" y="45"/>
            </a:cxn>
            <a:cxn ang="0">
              <a:pos x="34" y="50"/>
            </a:cxn>
            <a:cxn ang="0">
              <a:pos x="41" y="44"/>
            </a:cxn>
            <a:cxn ang="0">
              <a:pos x="40" y="42"/>
            </a:cxn>
            <a:cxn ang="0">
              <a:pos x="43" y="38"/>
            </a:cxn>
            <a:cxn ang="0">
              <a:pos x="42" y="35"/>
            </a:cxn>
            <a:cxn ang="0">
              <a:pos x="44" y="31"/>
            </a:cxn>
            <a:cxn ang="0">
              <a:pos x="43" y="27"/>
            </a:cxn>
            <a:cxn ang="0">
              <a:pos x="55" y="27"/>
            </a:cxn>
            <a:cxn ang="0">
              <a:pos x="59" y="23"/>
            </a:cxn>
            <a:cxn ang="0">
              <a:pos x="55" y="18"/>
            </a:cxn>
          </a:cxnLst>
          <a:rect l="0" t="0" r="r" b="b"/>
          <a:pathLst>
            <a:path w="64" h="55">
              <a:moveTo>
                <a:pt x="55" y="32"/>
              </a:moveTo>
              <a:cubicBezTo>
                <a:pt x="49" y="32"/>
                <a:pt x="49" y="32"/>
                <a:pt x="49" y="32"/>
              </a:cubicBezTo>
              <a:cubicBezTo>
                <a:pt x="48" y="33"/>
                <a:pt x="48" y="35"/>
                <a:pt x="47" y="36"/>
              </a:cubicBezTo>
              <a:cubicBezTo>
                <a:pt x="47" y="36"/>
                <a:pt x="47" y="37"/>
                <a:pt x="47" y="38"/>
              </a:cubicBezTo>
              <a:cubicBezTo>
                <a:pt x="47" y="40"/>
                <a:pt x="47" y="42"/>
                <a:pt x="45" y="44"/>
              </a:cubicBezTo>
              <a:cubicBezTo>
                <a:pt x="45" y="51"/>
                <a:pt x="41" y="55"/>
                <a:pt x="34" y="55"/>
              </a:cubicBezTo>
              <a:cubicBezTo>
                <a:pt x="30" y="55"/>
                <a:pt x="26" y="53"/>
                <a:pt x="23" y="52"/>
              </a:cubicBezTo>
              <a:cubicBezTo>
                <a:pt x="20" y="51"/>
                <a:pt x="17" y="50"/>
                <a:pt x="15" y="50"/>
              </a:cubicBezTo>
              <a:cubicBezTo>
                <a:pt x="4" y="50"/>
                <a:pt x="4" y="50"/>
                <a:pt x="4" y="50"/>
              </a:cubicBezTo>
              <a:cubicBezTo>
                <a:pt x="2" y="50"/>
                <a:pt x="0" y="48"/>
                <a:pt x="0" y="45"/>
              </a:cubicBezTo>
              <a:cubicBezTo>
                <a:pt x="0" y="23"/>
                <a:pt x="0" y="23"/>
                <a:pt x="0" y="23"/>
              </a:cubicBezTo>
              <a:cubicBezTo>
                <a:pt x="0" y="20"/>
                <a:pt x="2" y="18"/>
                <a:pt x="4" y="18"/>
              </a:cubicBezTo>
              <a:cubicBezTo>
                <a:pt x="15" y="18"/>
                <a:pt x="15" y="18"/>
                <a:pt x="15" y="18"/>
              </a:cubicBezTo>
              <a:cubicBezTo>
                <a:pt x="16" y="18"/>
                <a:pt x="19" y="15"/>
                <a:pt x="20" y="14"/>
              </a:cubicBezTo>
              <a:cubicBezTo>
                <a:pt x="21" y="12"/>
                <a:pt x="22" y="11"/>
                <a:pt x="23" y="9"/>
              </a:cubicBezTo>
              <a:cubicBezTo>
                <a:pt x="25" y="6"/>
                <a:pt x="27" y="0"/>
                <a:pt x="32" y="0"/>
              </a:cubicBezTo>
              <a:cubicBezTo>
                <a:pt x="37" y="0"/>
                <a:pt x="42" y="3"/>
                <a:pt x="42" y="9"/>
              </a:cubicBezTo>
              <a:cubicBezTo>
                <a:pt x="42" y="10"/>
                <a:pt x="42" y="12"/>
                <a:pt x="41" y="13"/>
              </a:cubicBezTo>
              <a:cubicBezTo>
                <a:pt x="55" y="13"/>
                <a:pt x="55" y="13"/>
                <a:pt x="55" y="13"/>
              </a:cubicBezTo>
              <a:cubicBezTo>
                <a:pt x="60" y="13"/>
                <a:pt x="64" y="18"/>
                <a:pt x="64" y="23"/>
              </a:cubicBezTo>
              <a:cubicBezTo>
                <a:pt x="64" y="28"/>
                <a:pt x="60" y="32"/>
                <a:pt x="55" y="32"/>
              </a:cubicBezTo>
              <a:close/>
              <a:moveTo>
                <a:pt x="7" y="41"/>
              </a:moveTo>
              <a:cubicBezTo>
                <a:pt x="5" y="41"/>
                <a:pt x="4" y="42"/>
                <a:pt x="4" y="43"/>
              </a:cubicBezTo>
              <a:cubicBezTo>
                <a:pt x="4" y="44"/>
                <a:pt x="5" y="45"/>
                <a:pt x="7" y="45"/>
              </a:cubicBezTo>
              <a:cubicBezTo>
                <a:pt x="8" y="45"/>
                <a:pt x="9" y="44"/>
                <a:pt x="9" y="43"/>
              </a:cubicBezTo>
              <a:cubicBezTo>
                <a:pt x="9" y="42"/>
                <a:pt x="8" y="41"/>
                <a:pt x="7" y="41"/>
              </a:cubicBezTo>
              <a:close/>
              <a:moveTo>
                <a:pt x="55" y="18"/>
              </a:moveTo>
              <a:cubicBezTo>
                <a:pt x="34" y="18"/>
                <a:pt x="34" y="18"/>
                <a:pt x="34" y="18"/>
              </a:cubicBezTo>
              <a:cubicBezTo>
                <a:pt x="34" y="16"/>
                <a:pt x="37" y="13"/>
                <a:pt x="37" y="9"/>
              </a:cubicBezTo>
              <a:cubicBezTo>
                <a:pt x="37" y="5"/>
                <a:pt x="35" y="4"/>
                <a:pt x="32" y="4"/>
              </a:cubicBezTo>
              <a:cubicBezTo>
                <a:pt x="31" y="4"/>
                <a:pt x="29" y="8"/>
                <a:pt x="29" y="9"/>
              </a:cubicBezTo>
              <a:cubicBezTo>
                <a:pt x="28" y="10"/>
                <a:pt x="28" y="11"/>
                <a:pt x="27" y="12"/>
              </a:cubicBezTo>
              <a:cubicBezTo>
                <a:pt x="26" y="13"/>
                <a:pt x="25" y="15"/>
                <a:pt x="23" y="17"/>
              </a:cubicBezTo>
              <a:cubicBezTo>
                <a:pt x="21" y="19"/>
                <a:pt x="18" y="23"/>
                <a:pt x="15" y="23"/>
              </a:cubicBezTo>
              <a:cubicBezTo>
                <a:pt x="13" y="23"/>
                <a:pt x="13" y="23"/>
                <a:pt x="13" y="23"/>
              </a:cubicBezTo>
              <a:cubicBezTo>
                <a:pt x="13" y="45"/>
                <a:pt x="13" y="45"/>
                <a:pt x="13" y="45"/>
              </a:cubicBezTo>
              <a:cubicBezTo>
                <a:pt x="15" y="45"/>
                <a:pt x="15" y="45"/>
                <a:pt x="15" y="45"/>
              </a:cubicBezTo>
              <a:cubicBezTo>
                <a:pt x="21" y="45"/>
                <a:pt x="27" y="50"/>
                <a:pt x="34" y="50"/>
              </a:cubicBezTo>
              <a:cubicBezTo>
                <a:pt x="38" y="50"/>
                <a:pt x="41" y="48"/>
                <a:pt x="41" y="44"/>
              </a:cubicBezTo>
              <a:cubicBezTo>
                <a:pt x="41" y="43"/>
                <a:pt x="41" y="43"/>
                <a:pt x="40" y="42"/>
              </a:cubicBezTo>
              <a:cubicBezTo>
                <a:pt x="42" y="41"/>
                <a:pt x="43" y="39"/>
                <a:pt x="43" y="38"/>
              </a:cubicBezTo>
              <a:cubicBezTo>
                <a:pt x="43" y="37"/>
                <a:pt x="43" y="36"/>
                <a:pt x="42" y="35"/>
              </a:cubicBezTo>
              <a:cubicBezTo>
                <a:pt x="43" y="34"/>
                <a:pt x="44" y="33"/>
                <a:pt x="44" y="31"/>
              </a:cubicBezTo>
              <a:cubicBezTo>
                <a:pt x="44" y="30"/>
                <a:pt x="44" y="28"/>
                <a:pt x="43" y="27"/>
              </a:cubicBezTo>
              <a:cubicBezTo>
                <a:pt x="55" y="27"/>
                <a:pt x="55" y="27"/>
                <a:pt x="55" y="27"/>
              </a:cubicBezTo>
              <a:cubicBezTo>
                <a:pt x="57" y="27"/>
                <a:pt x="59" y="25"/>
                <a:pt x="59" y="23"/>
              </a:cubicBezTo>
              <a:cubicBezTo>
                <a:pt x="59" y="20"/>
                <a:pt x="57" y="18"/>
                <a:pt x="55" y="18"/>
              </a:cubicBezTo>
              <a:close/>
            </a:path>
          </a:pathLst>
        </a:custGeom>
        <a:solidFill>
          <a:srgbClr val="792A15"/>
        </a:solidFill>
        <a:ln w="9525">
          <a:solidFill>
            <a:schemeClr val="bg1"/>
          </a:solid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9</xdr:col>
      <xdr:colOff>409575</xdr:colOff>
      <xdr:row>55</xdr:row>
      <xdr:rowOff>38100</xdr:rowOff>
    </xdr:from>
    <xdr:to>
      <xdr:col>9</xdr:col>
      <xdr:colOff>564357</xdr:colOff>
      <xdr:row>56</xdr:row>
      <xdr:rowOff>9526</xdr:rowOff>
    </xdr:to>
    <xdr:sp macro="" textlink="">
      <xdr:nvSpPr>
        <xdr:cNvPr id="14" name="Freeform 13">
          <a:hlinkClick xmlns:r="http://schemas.openxmlformats.org/officeDocument/2006/relationships" r:id="rId2"/>
        </xdr:cNvPr>
        <xdr:cNvSpPr>
          <a:spLocks noEditPoints="1"/>
        </xdr:cNvSpPr>
      </xdr:nvSpPr>
      <xdr:spPr bwMode="auto">
        <a:xfrm>
          <a:off x="7429500" y="6791325"/>
          <a:ext cx="154782" cy="161926"/>
        </a:xfrm>
        <a:custGeom>
          <a:avLst/>
          <a:gdLst/>
          <a:ahLst/>
          <a:cxnLst>
            <a:cxn ang="0">
              <a:pos x="29" y="58"/>
            </a:cxn>
            <a:cxn ang="0">
              <a:pos x="0" y="29"/>
            </a:cxn>
            <a:cxn ang="0">
              <a:pos x="29" y="0"/>
            </a:cxn>
            <a:cxn ang="0">
              <a:pos x="58" y="29"/>
            </a:cxn>
            <a:cxn ang="0">
              <a:pos x="29" y="58"/>
            </a:cxn>
            <a:cxn ang="0">
              <a:pos x="48" y="34"/>
            </a:cxn>
            <a:cxn ang="0">
              <a:pos x="48" y="31"/>
            </a:cxn>
            <a:cxn ang="0">
              <a:pos x="31" y="13"/>
            </a:cxn>
            <a:cxn ang="0">
              <a:pos x="27" y="13"/>
            </a:cxn>
            <a:cxn ang="0">
              <a:pos x="10" y="31"/>
            </a:cxn>
            <a:cxn ang="0">
              <a:pos x="10" y="34"/>
            </a:cxn>
            <a:cxn ang="0">
              <a:pos x="14" y="38"/>
            </a:cxn>
            <a:cxn ang="0">
              <a:pos x="17" y="38"/>
            </a:cxn>
            <a:cxn ang="0">
              <a:pos x="29" y="26"/>
            </a:cxn>
            <a:cxn ang="0">
              <a:pos x="41" y="38"/>
            </a:cxn>
            <a:cxn ang="0">
              <a:pos x="44" y="38"/>
            </a:cxn>
            <a:cxn ang="0">
              <a:pos x="48" y="34"/>
            </a:cxn>
          </a:cxnLst>
          <a:rect l="0" t="0" r="r" b="b"/>
          <a:pathLst>
            <a:path w="58" h="58">
              <a:moveTo>
                <a:pt x="29" y="58"/>
              </a:moveTo>
              <a:cubicBezTo>
                <a:pt x="13" y="58"/>
                <a:pt x="0" y="45"/>
                <a:pt x="0" y="29"/>
              </a:cubicBezTo>
              <a:cubicBezTo>
                <a:pt x="0" y="13"/>
                <a:pt x="13" y="0"/>
                <a:pt x="29" y="0"/>
              </a:cubicBezTo>
              <a:cubicBezTo>
                <a:pt x="45" y="0"/>
                <a:pt x="58" y="13"/>
                <a:pt x="58" y="29"/>
              </a:cubicBezTo>
              <a:cubicBezTo>
                <a:pt x="58" y="45"/>
                <a:pt x="45" y="58"/>
                <a:pt x="29" y="58"/>
              </a:cubicBezTo>
              <a:close/>
              <a:moveTo>
                <a:pt x="48" y="34"/>
              </a:moveTo>
              <a:cubicBezTo>
                <a:pt x="49" y="33"/>
                <a:pt x="49" y="32"/>
                <a:pt x="48" y="31"/>
              </a:cubicBezTo>
              <a:cubicBezTo>
                <a:pt x="31" y="13"/>
                <a:pt x="31" y="13"/>
                <a:pt x="31" y="13"/>
              </a:cubicBezTo>
              <a:cubicBezTo>
                <a:pt x="30" y="12"/>
                <a:pt x="28" y="12"/>
                <a:pt x="27" y="13"/>
              </a:cubicBezTo>
              <a:cubicBezTo>
                <a:pt x="10" y="31"/>
                <a:pt x="10" y="31"/>
                <a:pt x="10" y="31"/>
              </a:cubicBezTo>
              <a:cubicBezTo>
                <a:pt x="9" y="32"/>
                <a:pt x="9" y="33"/>
                <a:pt x="10" y="34"/>
              </a:cubicBezTo>
              <a:cubicBezTo>
                <a:pt x="14" y="38"/>
                <a:pt x="14" y="38"/>
                <a:pt x="14" y="38"/>
              </a:cubicBezTo>
              <a:cubicBezTo>
                <a:pt x="15" y="39"/>
                <a:pt x="16" y="39"/>
                <a:pt x="17" y="38"/>
              </a:cubicBezTo>
              <a:cubicBezTo>
                <a:pt x="29" y="26"/>
                <a:pt x="29" y="26"/>
                <a:pt x="29" y="26"/>
              </a:cubicBezTo>
              <a:cubicBezTo>
                <a:pt x="41" y="38"/>
                <a:pt x="41" y="38"/>
                <a:pt x="41" y="38"/>
              </a:cubicBezTo>
              <a:cubicBezTo>
                <a:pt x="42" y="39"/>
                <a:pt x="43" y="39"/>
                <a:pt x="44" y="38"/>
              </a:cubicBezTo>
              <a:lnTo>
                <a:pt x="48" y="34"/>
              </a:lnTo>
              <a:close/>
            </a:path>
          </a:pathLst>
        </a:custGeom>
        <a:solidFill>
          <a:srgbClr val="176490"/>
        </a:solidFill>
        <a:ln w="9525">
          <a:noFill/>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clientData/>
  </xdr:twoCellAnchor>
  <xdr:twoCellAnchor>
    <xdr:from>
      <xdr:col>3</xdr:col>
      <xdr:colOff>410463</xdr:colOff>
      <xdr:row>28</xdr:row>
      <xdr:rowOff>281717</xdr:rowOff>
    </xdr:from>
    <xdr:to>
      <xdr:col>3</xdr:col>
      <xdr:colOff>509524</xdr:colOff>
      <xdr:row>28</xdr:row>
      <xdr:rowOff>331247</xdr:rowOff>
    </xdr:to>
    <xdr:sp macro="" textlink="">
      <xdr:nvSpPr>
        <xdr:cNvPr id="15" name="Isosceles Triangle 14"/>
        <xdr:cNvSpPr/>
      </xdr:nvSpPr>
      <xdr:spPr>
        <a:xfrm rot="10800000">
          <a:off x="3134613" y="7587392"/>
          <a:ext cx="99061" cy="49530"/>
        </a:xfrm>
        <a:prstGeom prst="triangle">
          <a:avLst/>
        </a:prstGeom>
        <a:solidFill>
          <a:srgbClr val="176490"/>
        </a:solidFill>
        <a:ln>
          <a:solidFill>
            <a:srgbClr val="17649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t-LT" sz="1100"/>
        </a:p>
      </xdr:txBody>
    </xdr:sp>
    <xdr:clientData/>
  </xdr:twoCellAnchor>
  <xdr:oneCellAnchor>
    <xdr:from>
      <xdr:col>1</xdr:col>
      <xdr:colOff>0</xdr:colOff>
      <xdr:row>15</xdr:row>
      <xdr:rowOff>0</xdr:rowOff>
    </xdr:from>
    <xdr:ext cx="1295400" cy="504825"/>
    <mc:AlternateContent xmlns:mc="http://schemas.openxmlformats.org/markup-compatibility/2006" xmlns:a14="http://schemas.microsoft.com/office/drawing/2010/main">
      <mc:Choice Requires="a14">
        <xdr:sp macro="" textlink="">
          <xdr:nvSpPr>
            <xdr:cNvPr id="16" name="TextBox 15"/>
            <xdr:cNvSpPr txBox="1"/>
          </xdr:nvSpPr>
          <xdr:spPr>
            <a:xfrm>
              <a:off x="314325" y="407670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16" name="TextBox 15"/>
            <xdr:cNvSpPr txBox="1"/>
          </xdr:nvSpPr>
          <xdr:spPr>
            <a:xfrm>
              <a:off x="314325" y="407670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8</xdr:col>
      <xdr:colOff>276225</xdr:colOff>
      <xdr:row>32</xdr:row>
      <xdr:rowOff>114300</xdr:rowOff>
    </xdr:from>
    <xdr:ext cx="1295400" cy="504825"/>
    <mc:AlternateContent xmlns:mc="http://schemas.openxmlformats.org/markup-compatibility/2006" xmlns:a14="http://schemas.microsoft.com/office/drawing/2010/main">
      <mc:Choice Requires="a14">
        <xdr:sp macro="" textlink="">
          <xdr:nvSpPr>
            <xdr:cNvPr id="17" name="TextBox 16"/>
            <xdr:cNvSpPr txBox="1"/>
          </xdr:nvSpPr>
          <xdr:spPr>
            <a:xfrm>
              <a:off x="6762750" y="861060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ctrlPr>
                    </m:sSubPr>
                    <m:e>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𝑇</m:t>
                      </m:r>
                    </m:e>
                    <m:sub>
                      <m:r>
                        <a:rPr kumimoji="0" lang="lt-LT" sz="14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𝑖</m:t>
                      </m:r>
                    </m:sub>
                  </m:sSub>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solidFill>
                        <a:sysClr val="windowText" lastClr="000000"/>
                      </a:solidFill>
                      <a:latin typeface="Cambria Math" panose="02040503050406030204" pitchFamily="18" charset="0"/>
                      <a:ea typeface="Cambria Math" panose="02040503050406030204" pitchFamily="18" charset="0"/>
                    </a:rPr>
                    <m:t>=</m:t>
                  </m:r>
                </m:oMath>
              </a14:m>
              <a:r>
                <a:rPr lang="lt-LT" sz="1400" i="1">
                  <a:solidFill>
                    <a:sysClr val="windowText" lastClr="000000"/>
                  </a:solidFill>
                  <a:latin typeface="Cambria Math" panose="02040503050406030204" pitchFamily="18" charset="0"/>
                  <a:ea typeface="Cambria Math" panose="02040503050406030204" pitchFamily="18" charset="0"/>
                </a:rPr>
                <a:t> </a:t>
              </a:r>
              <a14:m>
                <m:oMath xmlns:m="http://schemas.openxmlformats.org/officeDocument/2006/math">
                  <m:f>
                    <m:fPr>
                      <m:ctrlPr>
                        <a:rPr lang="lt-LT" sz="1400" i="1">
                          <a:solidFill>
                            <a:sysClr val="windowText" lastClr="000000"/>
                          </a:solidFill>
                          <a:latin typeface="Cambria Math" panose="02040503050406030204" pitchFamily="18" charset="0"/>
                          <a:ea typeface="Cambria Math" panose="02040503050406030204" pitchFamily="18" charset="0"/>
                        </a:rPr>
                      </m:ctrlPr>
                    </m:fPr>
                    <m:num>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𝑖</m:t>
                          </m:r>
                        </m:sub>
                      </m:sSub>
                    </m:num>
                    <m:den>
                      <m:sSub>
                        <m:sSubPr>
                          <m:ctrlPr>
                            <a:rPr lang="lt-LT" sz="1400" i="1">
                              <a:solidFill>
                                <a:sysClr val="windowText" lastClr="000000"/>
                              </a:solidFill>
                              <a:latin typeface="Cambria Math" panose="02040503050406030204" pitchFamily="18" charset="0"/>
                              <a:ea typeface="Cambria Math" panose="02040503050406030204" pitchFamily="18" charset="0"/>
                            </a:rPr>
                          </m:ctrlPr>
                        </m:sSubPr>
                        <m:e>
                          <m:r>
                            <a:rPr lang="lt-LT" sz="1400" b="0" i="1">
                              <a:solidFill>
                                <a:sysClr val="windowText" lastClr="000000"/>
                              </a:solidFill>
                              <a:latin typeface="Cambria Math" panose="02040503050406030204" pitchFamily="18" charset="0"/>
                              <a:ea typeface="Cambria Math" panose="02040503050406030204" pitchFamily="18" charset="0"/>
                            </a:rPr>
                            <m:t>𝐵</m:t>
                          </m:r>
                        </m:e>
                        <m:sub>
                          <m:r>
                            <a:rPr lang="lt-LT" sz="1400" b="0" i="1">
                              <a:solidFill>
                                <a:sysClr val="windowText" lastClr="000000"/>
                              </a:solidFill>
                              <a:latin typeface="Cambria Math" panose="02040503050406030204" pitchFamily="18" charset="0"/>
                              <a:ea typeface="Cambria Math" panose="02040503050406030204" pitchFamily="18" charset="0"/>
                            </a:rPr>
                            <m:t>𝑚𝑎𝑥</m:t>
                          </m:r>
                        </m:sub>
                      </m:sSub>
                    </m:den>
                  </m:f>
                </m:oMath>
              </a14:m>
              <a:r>
                <a:rPr lang="lt-LT" sz="1400" i="1">
                  <a:latin typeface="Cambria Math" panose="02040503050406030204" pitchFamily="18" charset="0"/>
                  <a:ea typeface="Cambria Math" panose="02040503050406030204" pitchFamily="18" charset="0"/>
                </a:rPr>
                <a:t> </a:t>
              </a:r>
              <a14:m>
                <m:oMath xmlns:m="http://schemas.openxmlformats.org/officeDocument/2006/math">
                  <m:r>
                    <a:rPr lang="lt-LT" sz="1400" i="1">
                      <a:latin typeface="Cambria Math" panose="02040503050406030204" pitchFamily="18" charset="0"/>
                      <a:ea typeface="Cambria Math" panose="02040503050406030204" pitchFamily="18" charset="0"/>
                    </a:rPr>
                    <m:t>×</m:t>
                  </m:r>
                  <m:sSub>
                    <m:sSubPr>
                      <m:ctrlPr>
                        <a:rPr lang="lt-LT" sz="1400" b="0" i="1">
                          <a:latin typeface="Cambria Math" panose="02040503050406030204" pitchFamily="18" charset="0"/>
                          <a:ea typeface="Cambria Math" panose="02040503050406030204" pitchFamily="18" charset="0"/>
                        </a:rPr>
                      </m:ctrlPr>
                    </m:sSubPr>
                    <m:e>
                      <m:r>
                        <a:rPr lang="lt-LT" sz="1400" b="0" i="1">
                          <a:latin typeface="Cambria Math" panose="02040503050406030204" pitchFamily="18" charset="0"/>
                          <a:ea typeface="Cambria Math" panose="02040503050406030204" pitchFamily="18" charset="0"/>
                        </a:rPr>
                        <m:t>𝑌</m:t>
                      </m:r>
                    </m:e>
                    <m:sub>
                      <m:r>
                        <a:rPr lang="lt-LT" sz="1400" b="0" i="1">
                          <a:latin typeface="Cambria Math" panose="02040503050406030204" pitchFamily="18" charset="0"/>
                          <a:ea typeface="Cambria Math" panose="02040503050406030204" pitchFamily="18" charset="0"/>
                        </a:rPr>
                        <m:t>𝑖</m:t>
                      </m:r>
                    </m:sub>
                  </m:sSub>
                </m:oMath>
              </a14:m>
              <a:endParaRPr lang="lt-LT" sz="1400" i="1">
                <a:latin typeface="Cambria Math" panose="02040503050406030204" pitchFamily="18" charset="0"/>
                <a:ea typeface="Cambria Math" panose="02040503050406030204" pitchFamily="18" charset="0"/>
              </a:endParaRPr>
            </a:p>
          </xdr:txBody>
        </xdr:sp>
      </mc:Choice>
      <mc:Fallback xmlns="">
        <xdr:sp macro="" textlink="">
          <xdr:nvSpPr>
            <xdr:cNvPr id="17" name="TextBox 16"/>
            <xdr:cNvSpPr txBox="1"/>
          </xdr:nvSpPr>
          <xdr:spPr>
            <a:xfrm>
              <a:off x="6762750" y="8610600"/>
              <a:ext cx="1295400"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0" lang="lt-LT" sz="14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𝑇_𝑖</a:t>
              </a:r>
              <a:r>
                <a:rPr lang="lt-LT" sz="1400" i="1">
                  <a:latin typeface="Cambria Math" panose="02040503050406030204" pitchFamily="18" charset="0"/>
                  <a:ea typeface="Cambria Math" panose="02040503050406030204" pitchFamily="18" charset="0"/>
                </a:rPr>
                <a:t> </a:t>
              </a:r>
              <a:r>
                <a:rPr lang="lt-LT" sz="1400" i="0">
                  <a:solidFill>
                    <a:sysClr val="windowText" lastClr="000000"/>
                  </a:solidFill>
                  <a:latin typeface="Cambria Math" panose="02040503050406030204" pitchFamily="18" charset="0"/>
                  <a:ea typeface="Cambria Math" panose="02040503050406030204" pitchFamily="18" charset="0"/>
                </a:rPr>
                <a:t>=</a:t>
              </a:r>
              <a:r>
                <a:rPr lang="lt-LT" sz="1400" i="1">
                  <a:solidFill>
                    <a:sysClr val="windowText" lastClr="000000"/>
                  </a:solidFill>
                  <a:latin typeface="Cambria Math" panose="02040503050406030204" pitchFamily="18" charset="0"/>
                  <a:ea typeface="Cambria Math" panose="02040503050406030204" pitchFamily="18" charset="0"/>
                </a:rPr>
                <a:t> </a:t>
              </a:r>
              <a:r>
                <a:rPr lang="lt-LT" sz="1400" b="0" i="0">
                  <a:solidFill>
                    <a:sysClr val="windowText" lastClr="000000"/>
                  </a:solidFill>
                  <a:latin typeface="Cambria Math" panose="02040503050406030204" pitchFamily="18" charset="0"/>
                  <a:ea typeface="Cambria Math" panose="02040503050406030204" pitchFamily="18" charset="0"/>
                </a:rPr>
                <a:t>𝐵_𝑖/𝐵_𝑚𝑎𝑥 </a:t>
              </a:r>
              <a:r>
                <a:rPr lang="lt-LT" sz="1400" i="1">
                  <a:latin typeface="Cambria Math" panose="02040503050406030204" pitchFamily="18" charset="0"/>
                  <a:ea typeface="Cambria Math" panose="02040503050406030204" pitchFamily="18" charset="0"/>
                </a:rPr>
                <a:t> </a:t>
              </a:r>
              <a:r>
                <a:rPr lang="lt-LT" sz="1400" i="0">
                  <a:latin typeface="Cambria Math" panose="02040503050406030204" pitchFamily="18" charset="0"/>
                  <a:ea typeface="Cambria Math" panose="02040503050406030204" pitchFamily="18" charset="0"/>
                </a:rPr>
                <a:t>×</a:t>
              </a:r>
              <a:r>
                <a:rPr lang="lt-LT" sz="1400" b="0" i="0">
                  <a:latin typeface="Cambria Math" panose="02040503050406030204" pitchFamily="18" charset="0"/>
                  <a:ea typeface="Cambria Math" panose="02040503050406030204" pitchFamily="18" charset="0"/>
                </a:rPr>
                <a:t>𝑌_𝑖</a:t>
              </a:r>
              <a:endParaRPr lang="lt-LT" sz="1400" i="1">
                <a:latin typeface="Cambria Math" panose="02040503050406030204" pitchFamily="18" charset="0"/>
                <a:ea typeface="Cambria Math" panose="02040503050406030204" pitchFamily="18" charset="0"/>
              </a:endParaRP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uria.europa.eu/" TargetMode="External"/><Relationship Id="rId2" Type="http://schemas.openxmlformats.org/officeDocument/2006/relationships/hyperlink" Target="https://www.e-tar.lt/portal/lt/legalAct/TAR.4B60A8C9678B" TargetMode="External"/><Relationship Id="rId1" Type="http://schemas.openxmlformats.org/officeDocument/2006/relationships/hyperlink" Target="https://www.e-tar.lt/portal/lt/legalAct/TAR.C54AFFAA7622"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vpt.lrv.lt/lt/konsultacine-medziaga/perkanciosioms-organizacijoms/vpi/geroji-praktik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7"/>
  <sheetViews>
    <sheetView showGridLines="0" topLeftCell="A49" zoomScaleNormal="100" zoomScaleSheetLayoutView="100" workbookViewId="0">
      <selection activeCell="C92" sqref="C92:N92"/>
    </sheetView>
  </sheetViews>
  <sheetFormatPr defaultColWidth="0" defaultRowHeight="15" zeroHeight="1" x14ac:dyDescent="0.25"/>
  <cols>
    <col min="1" max="1" width="9.140625" style="32" customWidth="1"/>
    <col min="2" max="2" width="9" style="32" customWidth="1"/>
    <col min="3" max="3" width="10.28515625" style="32" customWidth="1"/>
    <col min="4" max="10" width="9.140625" style="32" customWidth="1"/>
    <col min="11" max="11" width="16" style="32" customWidth="1"/>
    <col min="12" max="13" width="9.140625" style="32" customWidth="1"/>
    <col min="14" max="14" width="22" style="32" customWidth="1"/>
    <col min="15" max="15" width="9.140625" style="32" customWidth="1"/>
    <col min="16" max="17" width="0" style="32" hidden="1" customWidth="1"/>
    <col min="18" max="16384" width="9.140625" style="32" hidden="1"/>
  </cols>
  <sheetData>
    <row r="1" spans="1:17" x14ac:dyDescent="0.25">
      <c r="L1" s="465"/>
      <c r="N1" s="462" t="s">
        <v>252</v>
      </c>
    </row>
    <row r="2" spans="1:17" ht="5.0999999999999996" customHeight="1" x14ac:dyDescent="0.25">
      <c r="N2" s="461"/>
    </row>
    <row r="3" spans="1:17" ht="26.25" customHeight="1" x14ac:dyDescent="0.4">
      <c r="A3" s="149"/>
      <c r="B3" s="200"/>
      <c r="C3" s="200"/>
      <c r="D3" s="200"/>
      <c r="E3" s="200"/>
      <c r="F3" s="200"/>
      <c r="G3" s="200"/>
      <c r="H3" s="200"/>
      <c r="I3" s="200"/>
      <c r="J3" s="200"/>
      <c r="K3" s="200"/>
      <c r="L3" s="200"/>
      <c r="M3" s="200"/>
      <c r="N3" s="200"/>
      <c r="O3" s="31"/>
      <c r="P3" s="31"/>
      <c r="Q3" s="31"/>
    </row>
    <row r="4" spans="1:17" ht="26.25" customHeight="1" x14ac:dyDescent="0.4">
      <c r="A4" s="149"/>
      <c r="B4" s="149"/>
      <c r="C4" s="150"/>
      <c r="D4" s="688" t="s">
        <v>89</v>
      </c>
      <c r="E4" s="688"/>
      <c r="F4" s="688"/>
      <c r="G4" s="688"/>
      <c r="H4" s="688"/>
      <c r="I4" s="688"/>
      <c r="J4" s="688"/>
      <c r="K4" s="688"/>
      <c r="L4" s="688"/>
      <c r="M4" s="688"/>
      <c r="N4" s="150"/>
      <c r="O4" s="31"/>
      <c r="P4" s="31"/>
      <c r="Q4" s="31"/>
    </row>
    <row r="5" spans="1:17" ht="21" customHeight="1" x14ac:dyDescent="0.4">
      <c r="A5" s="149"/>
      <c r="B5" s="149"/>
      <c r="C5" s="150"/>
      <c r="D5" s="689" t="s">
        <v>90</v>
      </c>
      <c r="E5" s="689"/>
      <c r="F5" s="689"/>
      <c r="G5" s="689"/>
      <c r="H5" s="689"/>
      <c r="I5" s="689"/>
      <c r="J5" s="689"/>
      <c r="K5" s="689"/>
      <c r="L5" s="689"/>
      <c r="M5" s="689"/>
      <c r="N5" s="150"/>
      <c r="O5" s="31"/>
      <c r="P5" s="31"/>
      <c r="Q5" s="31"/>
    </row>
    <row r="6" spans="1:17" ht="26.25" customHeight="1" x14ac:dyDescent="0.35">
      <c r="A6" s="149"/>
      <c r="B6" s="149"/>
      <c r="C6" s="149"/>
      <c r="D6" s="691" t="s">
        <v>65</v>
      </c>
      <c r="E6" s="691"/>
      <c r="F6" s="691"/>
      <c r="G6" s="691"/>
      <c r="H6" s="691"/>
      <c r="I6" s="691"/>
      <c r="J6" s="691"/>
      <c r="K6" s="691"/>
      <c r="L6" s="691"/>
      <c r="M6" s="691"/>
      <c r="N6" s="151"/>
      <c r="O6" s="31"/>
      <c r="P6" s="31"/>
      <c r="Q6" s="31"/>
    </row>
    <row r="7" spans="1:17" ht="10.5" customHeight="1" x14ac:dyDescent="0.35">
      <c r="A7" s="149"/>
      <c r="B7" s="149"/>
      <c r="C7" s="149"/>
      <c r="D7" s="690"/>
      <c r="E7" s="690"/>
      <c r="F7" s="690"/>
      <c r="G7" s="690"/>
      <c r="H7" s="690"/>
      <c r="I7" s="690"/>
      <c r="J7" s="690"/>
      <c r="K7" s="690"/>
      <c r="L7" s="690"/>
      <c r="M7" s="690"/>
      <c r="N7" s="151"/>
      <c r="O7" s="31"/>
      <c r="P7" s="31"/>
      <c r="Q7" s="31"/>
    </row>
    <row r="8" spans="1:17" ht="18.75" x14ac:dyDescent="0.3">
      <c r="A8" s="459"/>
      <c r="B8" s="459"/>
      <c r="C8" s="459"/>
      <c r="D8" s="459"/>
      <c r="E8" s="459"/>
      <c r="F8" s="459"/>
      <c r="G8" s="459"/>
      <c r="H8" s="459"/>
      <c r="I8" s="459" t="s">
        <v>254</v>
      </c>
      <c r="J8" s="459"/>
      <c r="K8" s="459"/>
      <c r="L8" s="459"/>
      <c r="M8" s="459"/>
      <c r="N8" s="460"/>
      <c r="O8" s="32" t="s">
        <v>66</v>
      </c>
    </row>
    <row r="9" spans="1:17" ht="18.75" x14ac:dyDescent="0.3">
      <c r="A9" s="31"/>
      <c r="B9" s="31"/>
      <c r="C9" s="31"/>
      <c r="D9" s="33"/>
      <c r="E9" s="33"/>
      <c r="F9" s="33"/>
      <c r="G9" s="33"/>
      <c r="H9" s="33"/>
      <c r="I9" s="33"/>
      <c r="J9" s="33"/>
      <c r="K9" s="33"/>
      <c r="L9" s="33"/>
      <c r="M9" s="33"/>
      <c r="N9" s="33"/>
    </row>
    <row r="10" spans="1:17" x14ac:dyDescent="0.25">
      <c r="A10" s="35"/>
      <c r="B10" s="687" t="s">
        <v>67</v>
      </c>
      <c r="C10" s="687"/>
      <c r="D10" s="687"/>
      <c r="E10" s="687"/>
      <c r="F10" s="687"/>
      <c r="G10" s="687"/>
      <c r="H10" s="687"/>
      <c r="I10" s="687"/>
      <c r="J10" s="687"/>
      <c r="K10" s="687"/>
      <c r="L10" s="687"/>
      <c r="M10" s="687"/>
      <c r="N10" s="687"/>
      <c r="O10" s="35"/>
      <c r="P10" s="35"/>
    </row>
    <row r="11" spans="1:17" x14ac:dyDescent="0.25">
      <c r="B11" s="31"/>
      <c r="C11" s="31"/>
      <c r="D11" s="31"/>
      <c r="E11" s="31"/>
      <c r="F11" s="31"/>
      <c r="G11" s="31"/>
      <c r="H11" s="31"/>
      <c r="I11" s="31"/>
      <c r="J11" s="31"/>
      <c r="K11" s="31"/>
      <c r="L11" s="31"/>
      <c r="M11" s="31"/>
      <c r="N11" s="31"/>
      <c r="O11" s="31"/>
      <c r="P11" s="31"/>
    </row>
    <row r="12" spans="1:17" x14ac:dyDescent="0.25">
      <c r="B12" s="686" t="s">
        <v>68</v>
      </c>
      <c r="C12" s="686"/>
      <c r="D12" s="683" t="s">
        <v>69</v>
      </c>
      <c r="E12" s="683"/>
      <c r="F12" s="683"/>
      <c r="G12" s="683"/>
      <c r="H12" s="683"/>
      <c r="I12" s="683"/>
      <c r="J12" s="683"/>
      <c r="K12" s="683"/>
      <c r="L12" s="683"/>
      <c r="M12" s="683"/>
      <c r="N12" s="683"/>
      <c r="O12" s="31"/>
      <c r="P12" s="31"/>
    </row>
    <row r="13" spans="1:17" x14ac:dyDescent="0.25">
      <c r="B13" s="155" t="s">
        <v>185</v>
      </c>
      <c r="C13" s="156"/>
      <c r="D13" s="683" t="s">
        <v>186</v>
      </c>
      <c r="E13" s="683"/>
      <c r="F13" s="683"/>
      <c r="G13" s="683"/>
      <c r="H13" s="683"/>
      <c r="I13" s="683"/>
      <c r="J13" s="683"/>
      <c r="K13" s="683"/>
      <c r="L13" s="683"/>
      <c r="M13" s="683"/>
      <c r="N13" s="683"/>
      <c r="O13" s="31"/>
      <c r="P13" s="31"/>
    </row>
    <row r="14" spans="1:17" x14ac:dyDescent="0.25">
      <c r="B14" s="692" t="s">
        <v>176</v>
      </c>
      <c r="C14" s="692"/>
      <c r="D14" s="683" t="s">
        <v>85</v>
      </c>
      <c r="E14" s="683"/>
      <c r="F14" s="683"/>
      <c r="G14" s="683"/>
      <c r="H14" s="683"/>
      <c r="I14" s="683"/>
      <c r="J14" s="683"/>
      <c r="K14" s="683"/>
      <c r="L14" s="683"/>
      <c r="M14" s="683"/>
      <c r="N14" s="683"/>
      <c r="O14" s="31"/>
      <c r="P14" s="31"/>
    </row>
    <row r="15" spans="1:17" x14ac:dyDescent="0.25">
      <c r="B15" s="684" t="s">
        <v>70</v>
      </c>
      <c r="C15" s="685"/>
      <c r="D15" s="683" t="s">
        <v>86</v>
      </c>
      <c r="E15" s="683"/>
      <c r="F15" s="683"/>
      <c r="G15" s="683"/>
      <c r="H15" s="683"/>
      <c r="I15" s="683"/>
      <c r="J15" s="683"/>
      <c r="K15" s="683"/>
      <c r="L15" s="683"/>
      <c r="M15" s="683"/>
      <c r="N15" s="683"/>
      <c r="O15" s="31"/>
      <c r="P15" s="31"/>
    </row>
    <row r="16" spans="1:17" x14ac:dyDescent="0.25">
      <c r="B16" s="684" t="s">
        <v>71</v>
      </c>
      <c r="C16" s="685"/>
      <c r="D16" s="683" t="s">
        <v>72</v>
      </c>
      <c r="E16" s="683"/>
      <c r="F16" s="683"/>
      <c r="G16" s="683"/>
      <c r="H16" s="683"/>
      <c r="I16" s="683"/>
      <c r="J16" s="683"/>
      <c r="K16" s="683"/>
      <c r="L16" s="683"/>
      <c r="M16" s="683"/>
      <c r="N16" s="683"/>
      <c r="O16" s="31"/>
      <c r="P16" s="31"/>
    </row>
    <row r="17" spans="1:16" x14ac:dyDescent="0.25">
      <c r="B17" s="686" t="s">
        <v>183</v>
      </c>
      <c r="C17" s="686"/>
      <c r="D17" s="683" t="s">
        <v>184</v>
      </c>
      <c r="E17" s="683"/>
      <c r="F17" s="683"/>
      <c r="G17" s="683"/>
      <c r="H17" s="683"/>
      <c r="I17" s="683"/>
      <c r="J17" s="683"/>
      <c r="K17" s="683"/>
      <c r="L17" s="683"/>
      <c r="M17" s="683"/>
      <c r="N17" s="683"/>
      <c r="O17" s="31"/>
      <c r="P17" s="31"/>
    </row>
    <row r="18" spans="1:16" x14ac:dyDescent="0.25">
      <c r="B18" s="31"/>
      <c r="C18" s="31"/>
      <c r="D18" s="31"/>
      <c r="E18" s="31"/>
      <c r="F18" s="31"/>
      <c r="G18" s="31"/>
      <c r="H18" s="31"/>
      <c r="I18" s="31"/>
      <c r="J18" s="31"/>
      <c r="K18" s="31"/>
      <c r="L18" s="31"/>
      <c r="M18" s="31"/>
      <c r="N18" s="31"/>
      <c r="O18" s="31"/>
      <c r="P18" s="31"/>
    </row>
    <row r="19" spans="1:16" x14ac:dyDescent="0.25">
      <c r="A19" s="35"/>
      <c r="B19" s="687" t="s">
        <v>73</v>
      </c>
      <c r="C19" s="687"/>
      <c r="D19" s="687"/>
      <c r="E19" s="687"/>
      <c r="F19" s="687"/>
      <c r="G19" s="687"/>
      <c r="H19" s="687"/>
      <c r="I19" s="687"/>
      <c r="J19" s="687"/>
      <c r="K19" s="687"/>
      <c r="L19" s="687"/>
      <c r="M19" s="687"/>
      <c r="N19" s="687"/>
      <c r="O19" s="35"/>
      <c r="P19" s="35"/>
    </row>
    <row r="20" spans="1:16" x14ac:dyDescent="0.25"/>
    <row r="21" spans="1:16" x14ac:dyDescent="0.25">
      <c r="B21" s="157" t="s">
        <v>54</v>
      </c>
      <c r="C21" s="683" t="s">
        <v>74</v>
      </c>
      <c r="D21" s="683"/>
      <c r="E21" s="683"/>
      <c r="F21" s="683"/>
      <c r="G21" s="683"/>
    </row>
    <row r="22" spans="1:16" x14ac:dyDescent="0.25">
      <c r="B22" s="157" t="s">
        <v>53</v>
      </c>
      <c r="C22" s="683" t="s">
        <v>75</v>
      </c>
      <c r="D22" s="683"/>
      <c r="E22" s="683"/>
      <c r="F22" s="683"/>
      <c r="G22" s="683"/>
    </row>
    <row r="23" spans="1:16" x14ac:dyDescent="0.25">
      <c r="B23" s="157" t="s">
        <v>5</v>
      </c>
      <c r="C23" s="683" t="s">
        <v>76</v>
      </c>
      <c r="D23" s="683"/>
      <c r="E23" s="683"/>
      <c r="F23" s="683"/>
      <c r="G23" s="683"/>
    </row>
    <row r="24" spans="1:16" x14ac:dyDescent="0.25">
      <c r="B24" s="157" t="s">
        <v>50</v>
      </c>
      <c r="C24" s="683" t="s">
        <v>77</v>
      </c>
      <c r="D24" s="683"/>
      <c r="E24" s="683"/>
      <c r="F24" s="683"/>
      <c r="G24" s="683"/>
    </row>
    <row r="25" spans="1:16" x14ac:dyDescent="0.25">
      <c r="B25" s="157" t="s">
        <v>78</v>
      </c>
      <c r="C25" s="683" t="s">
        <v>79</v>
      </c>
      <c r="D25" s="683"/>
      <c r="E25" s="683"/>
      <c r="F25" s="683"/>
      <c r="G25" s="683"/>
    </row>
    <row r="26" spans="1:16" x14ac:dyDescent="0.25">
      <c r="B26" s="157" t="s">
        <v>55</v>
      </c>
      <c r="C26" s="683" t="s">
        <v>447</v>
      </c>
      <c r="D26" s="683"/>
      <c r="E26" s="683"/>
      <c r="F26" s="683"/>
      <c r="G26" s="683"/>
    </row>
    <row r="27" spans="1:16" x14ac:dyDescent="0.25">
      <c r="B27" s="157" t="s">
        <v>64</v>
      </c>
      <c r="C27" s="683" t="s">
        <v>448</v>
      </c>
      <c r="D27" s="683"/>
      <c r="E27" s="683"/>
      <c r="F27" s="683"/>
      <c r="G27" s="683"/>
      <c r="M27" s="36"/>
    </row>
    <row r="28" spans="1:16" x14ac:dyDescent="0.25">
      <c r="B28" s="157" t="s">
        <v>63</v>
      </c>
      <c r="C28" s="693" t="s">
        <v>84</v>
      </c>
      <c r="D28" s="694"/>
      <c r="E28" s="694"/>
      <c r="F28" s="694"/>
      <c r="G28" s="695"/>
      <c r="M28" s="36"/>
    </row>
    <row r="29" spans="1:16" ht="14.25" customHeight="1" x14ac:dyDescent="0.25">
      <c r="B29" s="158" t="s">
        <v>221</v>
      </c>
      <c r="C29" s="159" t="s">
        <v>223</v>
      </c>
      <c r="D29" s="160"/>
      <c r="E29" s="160"/>
      <c r="F29" s="160"/>
      <c r="G29" s="160"/>
      <c r="H29" s="154"/>
      <c r="I29" s="154"/>
      <c r="K29" s="37"/>
      <c r="L29" s="37"/>
      <c r="M29" s="37"/>
      <c r="N29" s="37"/>
    </row>
    <row r="30" spans="1:16" x14ac:dyDescent="0.25"/>
    <row r="31" spans="1:16" x14ac:dyDescent="0.25">
      <c r="B31" s="672" t="s">
        <v>178</v>
      </c>
      <c r="C31" s="672"/>
      <c r="D31" s="672"/>
      <c r="E31" s="672"/>
      <c r="F31" s="672"/>
      <c r="G31" s="672"/>
      <c r="H31" s="672"/>
      <c r="I31" s="672"/>
      <c r="J31" s="672"/>
      <c r="K31" s="672"/>
      <c r="L31" s="672"/>
      <c r="M31" s="672"/>
      <c r="N31" s="672"/>
    </row>
    <row r="32" spans="1:16" x14ac:dyDescent="0.25"/>
    <row r="33" spans="2:14" x14ac:dyDescent="0.25">
      <c r="B33" s="161" t="s">
        <v>0</v>
      </c>
      <c r="C33" s="682" t="s">
        <v>153</v>
      </c>
      <c r="D33" s="682"/>
      <c r="E33" s="682"/>
      <c r="F33" s="682"/>
      <c r="G33" s="682"/>
      <c r="H33" s="682"/>
      <c r="I33" s="682"/>
      <c r="J33" s="682"/>
      <c r="K33" s="682"/>
      <c r="L33" s="682"/>
      <c r="M33" s="682"/>
      <c r="N33" s="682"/>
    </row>
    <row r="34" spans="2:14" ht="32.25" customHeight="1" x14ac:dyDescent="0.25">
      <c r="B34" s="161" t="s">
        <v>58</v>
      </c>
      <c r="C34" s="676" t="s">
        <v>171</v>
      </c>
      <c r="D34" s="676"/>
      <c r="E34" s="676"/>
      <c r="F34" s="676"/>
      <c r="G34" s="676"/>
      <c r="H34" s="676"/>
      <c r="I34" s="676"/>
      <c r="J34" s="676"/>
      <c r="K34" s="676"/>
      <c r="L34" s="676"/>
      <c r="M34" s="676"/>
      <c r="N34" s="676"/>
    </row>
    <row r="35" spans="2:14" ht="15.75" customHeight="1" x14ac:dyDescent="0.25">
      <c r="B35" s="161" t="s">
        <v>59</v>
      </c>
      <c r="C35" s="676" t="s">
        <v>177</v>
      </c>
      <c r="D35" s="676"/>
      <c r="E35" s="676"/>
      <c r="F35" s="676"/>
      <c r="G35" s="676"/>
      <c r="H35" s="676"/>
      <c r="I35" s="676"/>
      <c r="J35" s="676"/>
      <c r="K35" s="676"/>
      <c r="L35" s="676"/>
      <c r="M35" s="676"/>
      <c r="N35" s="676"/>
    </row>
    <row r="36" spans="2:14" x14ac:dyDescent="0.25"/>
    <row r="37" spans="2:14" x14ac:dyDescent="0.25">
      <c r="B37" s="672" t="s">
        <v>88</v>
      </c>
      <c r="C37" s="672"/>
      <c r="D37" s="672"/>
      <c r="E37" s="672"/>
      <c r="F37" s="672"/>
      <c r="G37" s="672"/>
      <c r="H37" s="672"/>
      <c r="I37" s="672"/>
      <c r="J37" s="672"/>
      <c r="K37" s="672"/>
      <c r="L37" s="672"/>
      <c r="M37" s="672"/>
      <c r="N37" s="672"/>
    </row>
    <row r="38" spans="2:14" x14ac:dyDescent="0.25"/>
    <row r="39" spans="2:14" x14ac:dyDescent="0.25">
      <c r="B39" s="162" t="s">
        <v>0</v>
      </c>
      <c r="C39" s="677" t="s">
        <v>154</v>
      </c>
      <c r="D39" s="677"/>
      <c r="E39" s="677"/>
      <c r="F39" s="677"/>
      <c r="G39" s="677"/>
      <c r="H39" s="677"/>
      <c r="I39" s="677"/>
      <c r="J39" s="677"/>
      <c r="K39" s="677"/>
      <c r="L39" s="677"/>
      <c r="M39" s="677"/>
      <c r="N39" s="677"/>
    </row>
    <row r="40" spans="2:14" x14ac:dyDescent="0.25">
      <c r="B40" s="162" t="s">
        <v>58</v>
      </c>
      <c r="C40" s="677" t="s">
        <v>155</v>
      </c>
      <c r="D40" s="677"/>
      <c r="E40" s="677"/>
      <c r="F40" s="677"/>
      <c r="G40" s="677"/>
      <c r="H40" s="677"/>
      <c r="I40" s="677"/>
      <c r="J40" s="677"/>
      <c r="K40" s="677"/>
      <c r="L40" s="677"/>
      <c r="M40" s="677"/>
      <c r="N40" s="677"/>
    </row>
    <row r="41" spans="2:14" x14ac:dyDescent="0.25">
      <c r="B41" s="162" t="s">
        <v>59</v>
      </c>
      <c r="C41" s="677" t="s">
        <v>157</v>
      </c>
      <c r="D41" s="677"/>
      <c r="E41" s="677"/>
      <c r="F41" s="677"/>
      <c r="G41" s="677"/>
      <c r="H41" s="677"/>
      <c r="I41" s="677"/>
      <c r="J41" s="677"/>
      <c r="K41" s="677"/>
      <c r="L41" s="677"/>
      <c r="M41" s="677"/>
      <c r="N41" s="677"/>
    </row>
    <row r="42" spans="2:14" x14ac:dyDescent="0.25">
      <c r="B42" s="162" t="s">
        <v>60</v>
      </c>
      <c r="C42" s="677" t="s">
        <v>163</v>
      </c>
      <c r="D42" s="677"/>
      <c r="E42" s="677"/>
      <c r="F42" s="677"/>
      <c r="G42" s="677"/>
      <c r="H42" s="677"/>
      <c r="I42" s="677"/>
      <c r="J42" s="677"/>
      <c r="K42" s="677"/>
      <c r="L42" s="677"/>
      <c r="M42" s="677"/>
      <c r="N42" s="677"/>
    </row>
    <row r="43" spans="2:14" x14ac:dyDescent="0.25">
      <c r="B43" s="162" t="s">
        <v>61</v>
      </c>
      <c r="C43" s="677" t="s">
        <v>158</v>
      </c>
      <c r="D43" s="677"/>
      <c r="E43" s="677"/>
      <c r="F43" s="677"/>
      <c r="G43" s="677"/>
      <c r="H43" s="677"/>
      <c r="I43" s="677"/>
      <c r="J43" s="677"/>
      <c r="K43" s="677"/>
      <c r="L43" s="677"/>
      <c r="M43" s="677"/>
      <c r="N43" s="677"/>
    </row>
    <row r="44" spans="2:14" x14ac:dyDescent="0.25">
      <c r="B44" s="162" t="s">
        <v>121</v>
      </c>
      <c r="C44" s="677" t="s">
        <v>159</v>
      </c>
      <c r="D44" s="677"/>
      <c r="E44" s="677"/>
      <c r="F44" s="677"/>
      <c r="G44" s="677"/>
      <c r="H44" s="677"/>
      <c r="I44" s="677"/>
      <c r="J44" s="677"/>
      <c r="K44" s="677"/>
      <c r="L44" s="677"/>
      <c r="M44" s="677"/>
      <c r="N44" s="677"/>
    </row>
    <row r="45" spans="2:14" x14ac:dyDescent="0.25">
      <c r="B45" s="162" t="s">
        <v>203</v>
      </c>
      <c r="C45" s="677" t="s">
        <v>160</v>
      </c>
      <c r="D45" s="677"/>
      <c r="E45" s="677"/>
      <c r="F45" s="677"/>
      <c r="G45" s="677"/>
      <c r="H45" s="677"/>
      <c r="I45" s="677"/>
      <c r="J45" s="677"/>
      <c r="K45" s="677"/>
      <c r="L45" s="677"/>
      <c r="M45" s="677"/>
      <c r="N45" s="677"/>
    </row>
    <row r="46" spans="2:14" x14ac:dyDescent="0.25">
      <c r="B46" s="162" t="s">
        <v>133</v>
      </c>
      <c r="C46" s="677" t="s">
        <v>161</v>
      </c>
      <c r="D46" s="677"/>
      <c r="E46" s="677"/>
      <c r="F46" s="677"/>
      <c r="G46" s="677"/>
      <c r="H46" s="677"/>
      <c r="I46" s="677"/>
      <c r="J46" s="677"/>
      <c r="K46" s="677"/>
      <c r="L46" s="677"/>
      <c r="M46" s="677"/>
      <c r="N46" s="677"/>
    </row>
    <row r="47" spans="2:14" x14ac:dyDescent="0.25">
      <c r="B47" s="162" t="s">
        <v>211</v>
      </c>
      <c r="C47" s="677" t="s">
        <v>162</v>
      </c>
      <c r="D47" s="677"/>
      <c r="E47" s="677"/>
      <c r="F47" s="677"/>
      <c r="G47" s="677"/>
      <c r="H47" s="677"/>
      <c r="I47" s="677"/>
      <c r="J47" s="677"/>
      <c r="K47" s="677"/>
      <c r="L47" s="677"/>
      <c r="M47" s="677"/>
      <c r="N47" s="677"/>
    </row>
    <row r="48" spans="2:14" x14ac:dyDescent="0.25">
      <c r="B48" s="162" t="s">
        <v>212</v>
      </c>
      <c r="C48" s="677" t="s">
        <v>156</v>
      </c>
      <c r="D48" s="677"/>
      <c r="E48" s="677"/>
      <c r="F48" s="677"/>
      <c r="G48" s="677"/>
      <c r="H48" s="677"/>
      <c r="I48" s="677"/>
      <c r="J48" s="677"/>
      <c r="K48" s="677"/>
      <c r="L48" s="677"/>
      <c r="M48" s="677"/>
      <c r="N48" s="677"/>
    </row>
    <row r="49" spans="1:16" x14ac:dyDescent="0.25">
      <c r="B49" s="158" t="s">
        <v>221</v>
      </c>
      <c r="C49" s="163" t="s">
        <v>179</v>
      </c>
      <c r="D49" s="163"/>
      <c r="E49" s="163"/>
      <c r="F49" s="163"/>
      <c r="G49" s="163"/>
      <c r="H49" s="163"/>
      <c r="I49" s="163" t="s">
        <v>174</v>
      </c>
      <c r="J49" s="163"/>
      <c r="K49" s="163"/>
      <c r="L49" s="163"/>
      <c r="M49" s="163"/>
      <c r="N49" s="164"/>
    </row>
    <row r="50" spans="1:16" x14ac:dyDescent="0.25">
      <c r="B50" s="31"/>
    </row>
    <row r="51" spans="1:16" x14ac:dyDescent="0.25">
      <c r="A51" s="35"/>
      <c r="B51" s="672" t="s">
        <v>80</v>
      </c>
      <c r="C51" s="672"/>
      <c r="D51" s="672"/>
      <c r="E51" s="672"/>
      <c r="F51" s="672"/>
      <c r="G51" s="672"/>
      <c r="H51" s="672"/>
      <c r="I51" s="672"/>
      <c r="J51" s="672"/>
      <c r="K51" s="672"/>
      <c r="L51" s="672"/>
      <c r="M51" s="672"/>
      <c r="N51" s="672"/>
      <c r="O51" s="35"/>
      <c r="P51" s="35"/>
    </row>
    <row r="52" spans="1:16" x14ac:dyDescent="0.25">
      <c r="B52" s="31"/>
    </row>
    <row r="53" spans="1:16" ht="15.75" customHeight="1" x14ac:dyDescent="0.25">
      <c r="B53" s="680" t="s">
        <v>449</v>
      </c>
      <c r="C53" s="650"/>
      <c r="D53" s="650"/>
      <c r="E53" s="650"/>
      <c r="F53" s="650"/>
      <c r="G53" s="650"/>
      <c r="H53" s="650"/>
      <c r="I53" s="650"/>
      <c r="J53" s="650"/>
      <c r="K53" s="650"/>
      <c r="L53" s="650"/>
      <c r="M53" s="650"/>
      <c r="N53" s="651"/>
    </row>
    <row r="54" spans="1:16" x14ac:dyDescent="0.25">
      <c r="A54" s="104"/>
      <c r="B54" s="681"/>
      <c r="C54" s="1"/>
      <c r="D54" s="1"/>
      <c r="E54" s="1"/>
      <c r="F54" s="1"/>
      <c r="G54" s="1"/>
      <c r="H54" s="1"/>
      <c r="I54" s="1"/>
      <c r="J54" s="1"/>
      <c r="K54" s="1"/>
      <c r="L54" s="1"/>
      <c r="M54" s="1"/>
      <c r="N54" s="656"/>
    </row>
    <row r="55" spans="1:16" ht="15" customHeight="1" x14ac:dyDescent="0.25">
      <c r="A55" s="104"/>
      <c r="B55" s="165"/>
      <c r="C55" s="166"/>
      <c r="D55" s="166"/>
      <c r="E55" s="1"/>
      <c r="F55" s="1"/>
      <c r="G55" s="166"/>
      <c r="H55" s="166"/>
      <c r="I55" s="166"/>
      <c r="J55" s="166"/>
      <c r="K55" s="166"/>
      <c r="L55" s="166"/>
      <c r="M55" s="166"/>
      <c r="N55" s="167"/>
    </row>
    <row r="56" spans="1:16" ht="15" customHeight="1" x14ac:dyDescent="0.25">
      <c r="A56" s="104"/>
      <c r="B56" s="637" t="s">
        <v>450</v>
      </c>
      <c r="C56" s="638"/>
      <c r="D56" s="638"/>
      <c r="E56" s="638"/>
      <c r="F56" s="638"/>
      <c r="G56" s="638"/>
      <c r="H56" s="638"/>
      <c r="I56" s="638"/>
      <c r="J56" s="638"/>
      <c r="K56" s="638"/>
      <c r="L56" s="638"/>
      <c r="M56" s="638"/>
      <c r="N56" s="639"/>
    </row>
    <row r="57" spans="1:16" ht="15" customHeight="1" x14ac:dyDescent="0.25">
      <c r="A57" s="104"/>
      <c r="B57" s="640"/>
      <c r="C57" s="641"/>
      <c r="D57" s="641"/>
      <c r="E57" s="641"/>
      <c r="F57" s="641"/>
      <c r="G57" s="641"/>
      <c r="H57" s="641"/>
      <c r="I57" s="641"/>
      <c r="J57" s="641"/>
      <c r="K57" s="641"/>
      <c r="L57" s="641"/>
      <c r="M57" s="641"/>
      <c r="N57" s="642"/>
    </row>
    <row r="58" spans="1:16" ht="9.75" customHeight="1" x14ac:dyDescent="0.25">
      <c r="A58" s="104"/>
      <c r="B58" s="171"/>
      <c r="C58" s="171"/>
      <c r="D58" s="171"/>
      <c r="E58" s="171"/>
      <c r="F58" s="171"/>
      <c r="G58" s="171"/>
      <c r="H58" s="171"/>
      <c r="I58" s="171"/>
      <c r="J58" s="171"/>
      <c r="K58" s="171"/>
      <c r="L58" s="171"/>
      <c r="M58" s="171"/>
      <c r="N58" s="171"/>
    </row>
    <row r="59" spans="1:16" ht="31.5" customHeight="1" x14ac:dyDescent="0.25">
      <c r="B59" s="644" t="s">
        <v>451</v>
      </c>
      <c r="C59" s="645"/>
      <c r="D59" s="645"/>
      <c r="E59" s="645"/>
      <c r="F59" s="645"/>
      <c r="G59" s="645"/>
      <c r="H59" s="645"/>
      <c r="I59" s="645"/>
      <c r="J59" s="645"/>
      <c r="K59" s="645"/>
      <c r="L59" s="645"/>
      <c r="M59" s="645"/>
      <c r="N59" s="646"/>
    </row>
    <row r="60" spans="1:16" ht="58.5" customHeight="1" x14ac:dyDescent="0.25">
      <c r="B60" s="647"/>
      <c r="C60" s="648"/>
      <c r="D60" s="648"/>
      <c r="E60" s="648"/>
      <c r="F60" s="648"/>
      <c r="G60" s="648"/>
      <c r="H60" s="648"/>
      <c r="I60" s="648"/>
      <c r="J60" s="648"/>
      <c r="K60" s="648"/>
      <c r="L60" s="648"/>
      <c r="M60" s="648"/>
      <c r="N60" s="649"/>
    </row>
    <row r="61" spans="1:16" ht="8.1" customHeight="1" x14ac:dyDescent="0.25">
      <c r="B61" s="164"/>
      <c r="C61" s="164"/>
      <c r="D61" s="164"/>
      <c r="E61" s="164"/>
      <c r="F61" s="164"/>
      <c r="G61" s="164"/>
      <c r="H61" s="164"/>
      <c r="I61" s="164"/>
      <c r="J61" s="164"/>
      <c r="K61" s="164"/>
      <c r="L61" s="164"/>
      <c r="M61" s="164"/>
      <c r="N61" s="164"/>
    </row>
    <row r="62" spans="1:16" x14ac:dyDescent="0.25">
      <c r="B62" s="627" t="s">
        <v>452</v>
      </c>
      <c r="C62" s="628"/>
      <c r="D62" s="628"/>
      <c r="E62" s="628"/>
      <c r="F62" s="628"/>
      <c r="G62" s="628"/>
      <c r="H62" s="628"/>
      <c r="I62" s="628"/>
      <c r="J62" s="628"/>
      <c r="K62" s="628"/>
      <c r="L62" s="628"/>
      <c r="M62" s="628"/>
      <c r="N62" s="629"/>
    </row>
    <row r="63" spans="1:16" ht="18.75" customHeight="1" x14ac:dyDescent="0.25">
      <c r="B63" s="630"/>
      <c r="C63" s="631"/>
      <c r="D63" s="631"/>
      <c r="E63" s="631"/>
      <c r="F63" s="631"/>
      <c r="G63" s="631"/>
      <c r="H63" s="631"/>
      <c r="I63" s="631"/>
      <c r="J63" s="631"/>
      <c r="K63" s="631"/>
      <c r="L63" s="631"/>
      <c r="M63" s="631"/>
      <c r="N63" s="632"/>
    </row>
    <row r="64" spans="1:16" ht="8.1" customHeight="1" x14ac:dyDescent="0.25">
      <c r="B64" s="172"/>
      <c r="C64" s="172"/>
      <c r="D64" s="172"/>
      <c r="E64" s="172"/>
      <c r="F64" s="172"/>
      <c r="G64" s="172"/>
      <c r="H64" s="172"/>
      <c r="I64" s="172"/>
      <c r="J64" s="172"/>
      <c r="K64" s="172"/>
      <c r="L64" s="172"/>
      <c r="M64" s="172"/>
      <c r="N64" s="172"/>
    </row>
    <row r="65" spans="1:16" ht="15" customHeight="1" x14ac:dyDescent="0.25">
      <c r="B65" s="627" t="s">
        <v>453</v>
      </c>
      <c r="C65" s="628"/>
      <c r="D65" s="628"/>
      <c r="E65" s="628"/>
      <c r="F65" s="628"/>
      <c r="G65" s="628"/>
      <c r="H65" s="628"/>
      <c r="I65" s="628"/>
      <c r="J65" s="628"/>
      <c r="K65" s="628"/>
      <c r="L65" s="628"/>
      <c r="M65" s="628"/>
      <c r="N65" s="629"/>
    </row>
    <row r="66" spans="1:16" ht="15" customHeight="1" x14ac:dyDescent="0.25">
      <c r="B66" s="168"/>
      <c r="C66" s="643"/>
      <c r="D66" s="643"/>
      <c r="E66" s="643"/>
      <c r="F66" s="169"/>
      <c r="G66" s="169"/>
      <c r="H66" s="169"/>
      <c r="I66" s="169"/>
      <c r="J66" s="169"/>
      <c r="K66" s="169"/>
      <c r="L66" s="169"/>
      <c r="M66" s="169"/>
      <c r="N66" s="170"/>
    </row>
    <row r="67" spans="1:16" ht="15" customHeight="1" x14ac:dyDescent="0.25">
      <c r="B67" s="173"/>
      <c r="C67" s="169"/>
      <c r="D67" s="635" t="s">
        <v>454</v>
      </c>
      <c r="E67" s="635"/>
      <c r="F67" s="635"/>
      <c r="G67" s="635"/>
      <c r="H67" s="635"/>
      <c r="I67" s="635"/>
      <c r="J67" s="635"/>
      <c r="K67" s="635"/>
      <c r="L67" s="635"/>
      <c r="M67" s="635"/>
      <c r="N67" s="636"/>
    </row>
    <row r="68" spans="1:16" ht="17.25" customHeight="1" x14ac:dyDescent="0.25">
      <c r="B68" s="173"/>
      <c r="C68" s="169"/>
      <c r="D68" s="635" t="s">
        <v>455</v>
      </c>
      <c r="E68" s="635"/>
      <c r="F68" s="635"/>
      <c r="G68" s="635"/>
      <c r="H68" s="635"/>
      <c r="I68" s="635"/>
      <c r="J68" s="635"/>
      <c r="K68" s="635"/>
      <c r="L68" s="635"/>
      <c r="M68" s="635"/>
      <c r="N68" s="636"/>
    </row>
    <row r="69" spans="1:16" x14ac:dyDescent="0.25">
      <c r="B69" s="168"/>
      <c r="C69" s="169"/>
      <c r="D69" s="169"/>
      <c r="E69" s="169"/>
      <c r="F69" s="169"/>
      <c r="G69" s="169"/>
      <c r="H69" s="169"/>
      <c r="I69" s="169"/>
      <c r="J69" s="169"/>
      <c r="K69" s="169"/>
      <c r="L69" s="169"/>
      <c r="M69" s="169"/>
      <c r="N69" s="170"/>
    </row>
    <row r="70" spans="1:16" ht="17.25" customHeight="1" x14ac:dyDescent="0.25">
      <c r="B70" s="640" t="s">
        <v>456</v>
      </c>
      <c r="C70" s="641"/>
      <c r="D70" s="641"/>
      <c r="E70" s="641"/>
      <c r="F70" s="641"/>
      <c r="G70" s="641"/>
      <c r="H70" s="641"/>
      <c r="I70" s="641"/>
      <c r="J70" s="641"/>
      <c r="K70" s="641"/>
      <c r="L70" s="641"/>
      <c r="M70" s="641"/>
      <c r="N70" s="642"/>
    </row>
    <row r="71" spans="1:16" ht="16.5" customHeight="1" x14ac:dyDescent="0.25">
      <c r="B71" s="158" t="s">
        <v>221</v>
      </c>
      <c r="C71" s="159" t="s">
        <v>175</v>
      </c>
      <c r="D71" s="158"/>
      <c r="E71" s="158"/>
      <c r="F71" s="158"/>
      <c r="G71" s="158"/>
      <c r="H71" s="158"/>
      <c r="I71" s="158"/>
      <c r="J71" s="158"/>
      <c r="K71" s="158"/>
      <c r="L71" s="158"/>
      <c r="M71" s="158"/>
      <c r="N71" s="164"/>
    </row>
    <row r="72" spans="1:16" x14ac:dyDescent="0.25">
      <c r="B72" s="38"/>
      <c r="C72" s="38"/>
      <c r="D72" s="38"/>
      <c r="E72" s="38"/>
      <c r="F72" s="38"/>
      <c r="G72" s="38"/>
      <c r="H72" s="38"/>
      <c r="I72" s="38"/>
      <c r="J72" s="38"/>
      <c r="K72" s="38"/>
      <c r="L72" s="38"/>
      <c r="M72" s="38"/>
      <c r="N72" s="38"/>
    </row>
    <row r="73" spans="1:16" x14ac:dyDescent="0.25">
      <c r="A73" s="35"/>
      <c r="B73" s="672" t="s">
        <v>81</v>
      </c>
      <c r="C73" s="672"/>
      <c r="D73" s="672"/>
      <c r="E73" s="672"/>
      <c r="F73" s="672"/>
      <c r="G73" s="672"/>
      <c r="H73" s="672"/>
      <c r="I73" s="672"/>
      <c r="J73" s="672"/>
      <c r="K73" s="672"/>
      <c r="L73" s="672"/>
      <c r="M73" s="672"/>
      <c r="N73" s="672"/>
      <c r="O73" s="35"/>
      <c r="P73" s="35"/>
    </row>
    <row r="74" spans="1:16" x14ac:dyDescent="0.25"/>
    <row r="75" spans="1:16" x14ac:dyDescent="0.25">
      <c r="B75" s="174" t="s">
        <v>457</v>
      </c>
      <c r="C75" s="164"/>
      <c r="D75" s="164"/>
      <c r="E75" s="164"/>
      <c r="F75" s="164"/>
      <c r="G75" s="164"/>
      <c r="H75" s="164"/>
      <c r="I75" s="164"/>
      <c r="J75" s="164"/>
      <c r="K75" s="164"/>
      <c r="L75" s="164"/>
      <c r="M75" s="164"/>
      <c r="N75" s="164"/>
    </row>
    <row r="76" spans="1:16" x14ac:dyDescent="0.25">
      <c r="B76" s="657" t="s">
        <v>381</v>
      </c>
      <c r="C76" s="658"/>
      <c r="D76" s="659"/>
      <c r="E76" s="652" t="s">
        <v>458</v>
      </c>
      <c r="F76" s="652"/>
      <c r="G76" s="652"/>
      <c r="H76" s="652"/>
      <c r="I76" s="652"/>
      <c r="J76" s="652"/>
      <c r="K76" s="652"/>
      <c r="L76" s="652"/>
      <c r="M76" s="652"/>
      <c r="N76" s="652"/>
    </row>
    <row r="77" spans="1:16" ht="30" customHeight="1" x14ac:dyDescent="0.25">
      <c r="B77" s="660"/>
      <c r="C77" s="661"/>
      <c r="D77" s="662"/>
      <c r="E77" s="652"/>
      <c r="F77" s="652"/>
      <c r="G77" s="652"/>
      <c r="H77" s="652"/>
      <c r="I77" s="652"/>
      <c r="J77" s="652"/>
      <c r="K77" s="652"/>
      <c r="L77" s="652"/>
      <c r="M77" s="652"/>
      <c r="N77" s="652"/>
    </row>
    <row r="78" spans="1:16" ht="64.5" customHeight="1" x14ac:dyDescent="0.25">
      <c r="B78" s="663" t="s">
        <v>255</v>
      </c>
      <c r="C78" s="664"/>
      <c r="D78" s="665"/>
      <c r="E78" s="652" t="s">
        <v>459</v>
      </c>
      <c r="F78" s="652"/>
      <c r="G78" s="652"/>
      <c r="H78" s="652"/>
      <c r="I78" s="652"/>
      <c r="J78" s="652"/>
      <c r="K78" s="652"/>
      <c r="L78" s="652"/>
      <c r="M78" s="652"/>
      <c r="N78" s="652"/>
    </row>
    <row r="79" spans="1:16" ht="48" customHeight="1" x14ac:dyDescent="0.25">
      <c r="B79" s="663" t="s">
        <v>130</v>
      </c>
      <c r="C79" s="664"/>
      <c r="D79" s="665"/>
      <c r="E79" s="652" t="s">
        <v>460</v>
      </c>
      <c r="F79" s="652"/>
      <c r="G79" s="652"/>
      <c r="H79" s="652"/>
      <c r="I79" s="652"/>
      <c r="J79" s="652"/>
      <c r="K79" s="652"/>
      <c r="L79" s="652"/>
      <c r="M79" s="652"/>
      <c r="N79" s="652"/>
    </row>
    <row r="80" spans="1:16" ht="36.75" customHeight="1" x14ac:dyDescent="0.25">
      <c r="B80" s="663" t="s">
        <v>188</v>
      </c>
      <c r="C80" s="664"/>
      <c r="D80" s="665"/>
      <c r="E80" s="666" t="s">
        <v>172</v>
      </c>
      <c r="F80" s="667"/>
      <c r="G80" s="667"/>
      <c r="H80" s="667"/>
      <c r="I80" s="667"/>
      <c r="J80" s="667"/>
      <c r="K80" s="667"/>
      <c r="L80" s="667"/>
      <c r="M80" s="667"/>
      <c r="N80" s="668"/>
    </row>
    <row r="81" spans="2:14" x14ac:dyDescent="0.25">
      <c r="B81" s="653" t="s">
        <v>166</v>
      </c>
      <c r="C81" s="654"/>
      <c r="D81" s="655"/>
      <c r="E81" s="652" t="s">
        <v>461</v>
      </c>
      <c r="F81" s="652"/>
      <c r="G81" s="652"/>
      <c r="H81" s="652"/>
      <c r="I81" s="652"/>
      <c r="J81" s="652"/>
      <c r="K81" s="652"/>
      <c r="L81" s="652"/>
      <c r="M81" s="652"/>
      <c r="N81" s="652"/>
    </row>
    <row r="82" spans="2:14" x14ac:dyDescent="0.25">
      <c r="B82" s="164"/>
      <c r="C82" s="164"/>
      <c r="D82" s="164"/>
      <c r="E82" s="164"/>
      <c r="F82" s="164"/>
      <c r="G82" s="164"/>
      <c r="H82" s="175"/>
      <c r="I82" s="175"/>
      <c r="J82" s="175"/>
      <c r="K82" s="175"/>
      <c r="L82" s="175"/>
      <c r="M82" s="175"/>
      <c r="N82" s="175"/>
    </row>
    <row r="83" spans="2:14" x14ac:dyDescent="0.25">
      <c r="B83" s="164" t="s">
        <v>224</v>
      </c>
      <c r="C83" s="164"/>
      <c r="D83" s="164"/>
      <c r="E83" s="164"/>
      <c r="F83" s="164"/>
      <c r="G83" s="164"/>
      <c r="H83" s="164"/>
      <c r="I83" s="164"/>
      <c r="J83" s="164"/>
      <c r="K83" s="164"/>
      <c r="L83" s="164"/>
      <c r="M83" s="164"/>
      <c r="N83" s="164"/>
    </row>
    <row r="84" spans="2:14" x14ac:dyDescent="0.25"/>
    <row r="85" spans="2:14" x14ac:dyDescent="0.25">
      <c r="B85" s="673" t="s">
        <v>168</v>
      </c>
      <c r="C85" s="674"/>
      <c r="D85" s="674"/>
      <c r="E85" s="674"/>
      <c r="F85" s="674"/>
      <c r="G85" s="674"/>
      <c r="H85" s="674"/>
      <c r="I85" s="674"/>
      <c r="J85" s="674"/>
      <c r="K85" s="674"/>
      <c r="L85" s="674"/>
      <c r="M85" s="674"/>
      <c r="N85" s="675"/>
    </row>
    <row r="86" spans="2:14" x14ac:dyDescent="0.25">
      <c r="D86" s="30"/>
    </row>
    <row r="87" spans="2:14" s="19" customFormat="1" ht="63" customHeight="1" x14ac:dyDescent="0.25">
      <c r="B87" s="176" t="s">
        <v>173</v>
      </c>
      <c r="C87" s="650" t="s">
        <v>462</v>
      </c>
      <c r="D87" s="650"/>
      <c r="E87" s="650"/>
      <c r="F87" s="650"/>
      <c r="G87" s="650"/>
      <c r="H87" s="650"/>
      <c r="I87" s="650"/>
      <c r="J87" s="650"/>
      <c r="K87" s="650"/>
      <c r="L87" s="650"/>
      <c r="M87" s="650"/>
      <c r="N87" s="651"/>
    </row>
    <row r="88" spans="2:14" ht="40.5" customHeight="1" x14ac:dyDescent="0.25">
      <c r="B88" s="476" t="s">
        <v>58</v>
      </c>
      <c r="C88" s="1" t="s">
        <v>465</v>
      </c>
      <c r="D88" s="1"/>
      <c r="E88" s="1"/>
      <c r="F88" s="1"/>
      <c r="G88" s="1"/>
      <c r="H88" s="1"/>
      <c r="I88" s="1"/>
      <c r="J88" s="1"/>
      <c r="K88" s="1"/>
      <c r="L88" s="1"/>
      <c r="M88" s="1"/>
      <c r="N88" s="656"/>
    </row>
    <row r="89" spans="2:14" ht="33" customHeight="1" x14ac:dyDescent="0.25">
      <c r="B89" s="177" t="s">
        <v>59</v>
      </c>
      <c r="C89" s="1" t="s">
        <v>466</v>
      </c>
      <c r="D89" s="1"/>
      <c r="E89" s="1"/>
      <c r="F89" s="1"/>
      <c r="G89" s="1"/>
      <c r="H89" s="1"/>
      <c r="I89" s="1"/>
      <c r="J89" s="1"/>
      <c r="K89" s="1"/>
      <c r="L89" s="1"/>
      <c r="M89" s="1"/>
      <c r="N89" s="656"/>
    </row>
    <row r="90" spans="2:14" ht="62.25" customHeight="1" x14ac:dyDescent="0.25">
      <c r="B90" s="177" t="s">
        <v>60</v>
      </c>
      <c r="C90" s="678" t="s">
        <v>467</v>
      </c>
      <c r="D90" s="678"/>
      <c r="E90" s="678"/>
      <c r="F90" s="678"/>
      <c r="G90" s="678"/>
      <c r="H90" s="678"/>
      <c r="I90" s="678"/>
      <c r="J90" s="678"/>
      <c r="K90" s="678"/>
      <c r="L90" s="678"/>
      <c r="M90" s="678"/>
      <c r="N90" s="679"/>
    </row>
    <row r="91" spans="2:14" ht="27.75" customHeight="1" x14ac:dyDescent="0.25">
      <c r="B91" s="177" t="s">
        <v>61</v>
      </c>
      <c r="C91" s="1" t="s">
        <v>463</v>
      </c>
      <c r="D91" s="1"/>
      <c r="E91" s="1"/>
      <c r="F91" s="1"/>
      <c r="G91" s="1"/>
      <c r="H91" s="1"/>
      <c r="I91" s="1"/>
      <c r="J91" s="1"/>
      <c r="K91" s="1"/>
      <c r="L91" s="1"/>
      <c r="M91" s="1"/>
      <c r="N91" s="656"/>
    </row>
    <row r="92" spans="2:14" ht="91.5" customHeight="1" x14ac:dyDescent="0.25">
      <c r="B92" s="177" t="s">
        <v>121</v>
      </c>
      <c r="C92" s="1" t="s">
        <v>468</v>
      </c>
      <c r="D92" s="1"/>
      <c r="E92" s="1"/>
      <c r="F92" s="1"/>
      <c r="G92" s="1"/>
      <c r="H92" s="1"/>
      <c r="I92" s="1"/>
      <c r="J92" s="1"/>
      <c r="K92" s="1"/>
      <c r="L92" s="1"/>
      <c r="M92" s="1"/>
      <c r="N92" s="656"/>
    </row>
    <row r="93" spans="2:14" ht="42.75" customHeight="1" x14ac:dyDescent="0.25">
      <c r="B93" s="178" t="s">
        <v>203</v>
      </c>
      <c r="C93" s="633" t="s">
        <v>464</v>
      </c>
      <c r="D93" s="633"/>
      <c r="E93" s="633"/>
      <c r="F93" s="633"/>
      <c r="G93" s="633"/>
      <c r="H93" s="633"/>
      <c r="I93" s="633"/>
      <c r="J93" s="633"/>
      <c r="K93" s="633"/>
      <c r="L93" s="633"/>
      <c r="M93" s="633"/>
      <c r="N93" s="634"/>
    </row>
    <row r="94" spans="2:14" x14ac:dyDescent="0.25">
      <c r="B94" s="104"/>
      <c r="C94" s="104"/>
      <c r="D94" s="104"/>
      <c r="E94" s="104"/>
      <c r="F94" s="104"/>
      <c r="G94" s="104"/>
      <c r="H94" s="104"/>
      <c r="I94" s="104"/>
      <c r="J94" s="104"/>
      <c r="K94" s="104"/>
      <c r="L94" s="104"/>
      <c r="M94" s="104"/>
      <c r="N94" s="104"/>
    </row>
    <row r="95" spans="2:14" x14ac:dyDescent="0.25">
      <c r="B95" s="673" t="s">
        <v>169</v>
      </c>
      <c r="C95" s="674"/>
      <c r="D95" s="674"/>
      <c r="E95" s="674"/>
      <c r="F95" s="674"/>
      <c r="G95" s="674"/>
      <c r="H95" s="674"/>
      <c r="I95" s="674"/>
      <c r="J95" s="674"/>
      <c r="K95" s="674"/>
      <c r="L95" s="674"/>
      <c r="M95" s="674"/>
      <c r="N95" s="675"/>
    </row>
    <row r="96" spans="2:14" x14ac:dyDescent="0.25">
      <c r="D96" s="30"/>
    </row>
    <row r="97" spans="1:14" ht="46.5" customHeight="1" x14ac:dyDescent="0.25">
      <c r="B97" s="621" t="s">
        <v>0</v>
      </c>
      <c r="C97" s="650" t="s">
        <v>469</v>
      </c>
      <c r="D97" s="650"/>
      <c r="E97" s="650"/>
      <c r="F97" s="650"/>
      <c r="G97" s="650"/>
      <c r="H97" s="650"/>
      <c r="I97" s="650"/>
      <c r="J97" s="650"/>
      <c r="K97" s="650"/>
      <c r="L97" s="650"/>
      <c r="M97" s="650"/>
      <c r="N97" s="651"/>
    </row>
    <row r="98" spans="1:14" ht="15" customHeight="1" x14ac:dyDescent="0.25">
      <c r="B98" s="179" t="s">
        <v>58</v>
      </c>
      <c r="C98" s="635" t="s">
        <v>370</v>
      </c>
      <c r="D98" s="635"/>
      <c r="E98" s="635"/>
      <c r="F98" s="635"/>
      <c r="G98" s="635"/>
      <c r="H98" s="635"/>
      <c r="I98" s="635"/>
      <c r="J98" s="635"/>
      <c r="K98" s="635"/>
      <c r="L98" s="635"/>
      <c r="M98" s="635"/>
      <c r="N98" s="636"/>
    </row>
    <row r="99" spans="1:14" ht="33" customHeight="1" x14ac:dyDescent="0.25">
      <c r="B99" s="180" t="s">
        <v>59</v>
      </c>
      <c r="C99" s="633" t="s">
        <v>470</v>
      </c>
      <c r="D99" s="633"/>
      <c r="E99" s="633"/>
      <c r="F99" s="633"/>
      <c r="G99" s="633"/>
      <c r="H99" s="633"/>
      <c r="I99" s="633"/>
      <c r="J99" s="633"/>
      <c r="K99" s="633"/>
      <c r="L99" s="633"/>
      <c r="M99" s="633"/>
      <c r="N99" s="634"/>
    </row>
    <row r="100" spans="1:14" x14ac:dyDescent="0.25"/>
    <row r="101" spans="1:14" x14ac:dyDescent="0.25">
      <c r="A101" s="35"/>
      <c r="B101" s="672" t="s">
        <v>167</v>
      </c>
      <c r="C101" s="672"/>
      <c r="D101" s="672"/>
      <c r="E101" s="672"/>
      <c r="F101" s="672"/>
      <c r="G101" s="672"/>
      <c r="H101" s="672"/>
      <c r="I101" s="672"/>
      <c r="J101" s="672"/>
      <c r="K101" s="672"/>
      <c r="L101" s="672"/>
      <c r="M101" s="672"/>
      <c r="N101" s="672"/>
    </row>
    <row r="102" spans="1:14" x14ac:dyDescent="0.25"/>
    <row r="103" spans="1:14" ht="53.25" customHeight="1" x14ac:dyDescent="0.25">
      <c r="B103" s="669" t="s">
        <v>471</v>
      </c>
      <c r="C103" s="670"/>
      <c r="D103" s="670"/>
      <c r="E103" s="670"/>
      <c r="F103" s="670"/>
      <c r="G103" s="670"/>
      <c r="H103" s="670"/>
      <c r="I103" s="670"/>
      <c r="J103" s="670"/>
      <c r="K103" s="670"/>
      <c r="L103" s="670"/>
      <c r="M103" s="670"/>
      <c r="N103" s="671"/>
    </row>
    <row r="104" spans="1:14" x14ac:dyDescent="0.25">
      <c r="B104" s="39"/>
      <c r="C104" s="39"/>
      <c r="D104" s="39"/>
      <c r="E104" s="39"/>
      <c r="F104" s="39"/>
      <c r="G104" s="39"/>
      <c r="H104" s="39"/>
      <c r="I104" s="39"/>
      <c r="J104" s="39"/>
      <c r="K104" s="39"/>
      <c r="L104" s="39"/>
      <c r="M104" s="39"/>
      <c r="N104" s="39"/>
    </row>
    <row r="105" spans="1:14" s="153" customFormat="1" ht="5.0999999999999996" customHeight="1" x14ac:dyDescent="0.25">
      <c r="B105" s="470"/>
      <c r="C105" s="470"/>
      <c r="D105" s="470"/>
      <c r="E105" s="470"/>
      <c r="F105" s="470"/>
      <c r="G105" s="470"/>
      <c r="H105" s="470"/>
      <c r="I105" s="470"/>
      <c r="J105" s="470"/>
      <c r="K105" s="470"/>
      <c r="L105" s="470"/>
      <c r="M105" s="470"/>
      <c r="N105" s="470"/>
    </row>
    <row r="106" spans="1:14" x14ac:dyDescent="0.25">
      <c r="N106" s="242" t="s">
        <v>222</v>
      </c>
    </row>
    <row r="107" spans="1:14" x14ac:dyDescent="0.25"/>
    <row r="108" spans="1:14" hidden="1" x14ac:dyDescent="0.25"/>
    <row r="109" spans="1:14" hidden="1" x14ac:dyDescent="0.25"/>
    <row r="110" spans="1:14" hidden="1" x14ac:dyDescent="0.25"/>
    <row r="111" spans="1:14" hidden="1" x14ac:dyDescent="0.25"/>
    <row r="112" spans="1:14" hidden="1" x14ac:dyDescent="0.25"/>
    <row r="113" hidden="1" x14ac:dyDescent="0.25"/>
    <row r="114" hidden="1" x14ac:dyDescent="0.25"/>
    <row r="115" hidden="1" x14ac:dyDescent="0.25"/>
    <row r="116" hidden="1" x14ac:dyDescent="0.25"/>
    <row r="117" hidden="1"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sheetData>
  <mergeCells count="76">
    <mergeCell ref="D13:N13"/>
    <mergeCell ref="D6:M6"/>
    <mergeCell ref="C46:N46"/>
    <mergeCell ref="C47:N47"/>
    <mergeCell ref="C48:N48"/>
    <mergeCell ref="C41:N41"/>
    <mergeCell ref="C42:N42"/>
    <mergeCell ref="C43:N43"/>
    <mergeCell ref="D15:N15"/>
    <mergeCell ref="C24:G24"/>
    <mergeCell ref="C25:G25"/>
    <mergeCell ref="C26:G26"/>
    <mergeCell ref="B14:C14"/>
    <mergeCell ref="D14:N14"/>
    <mergeCell ref="C28:G28"/>
    <mergeCell ref="C23:G23"/>
    <mergeCell ref="D4:M4"/>
    <mergeCell ref="D12:N12"/>
    <mergeCell ref="D5:M5"/>
    <mergeCell ref="D7:M7"/>
    <mergeCell ref="B10:N10"/>
    <mergeCell ref="B12:C12"/>
    <mergeCell ref="D16:N16"/>
    <mergeCell ref="C27:G27"/>
    <mergeCell ref="C21:G21"/>
    <mergeCell ref="B15:C15"/>
    <mergeCell ref="B16:C16"/>
    <mergeCell ref="C22:G22"/>
    <mergeCell ref="B17:C17"/>
    <mergeCell ref="D17:N17"/>
    <mergeCell ref="B19:N19"/>
    <mergeCell ref="B51:N51"/>
    <mergeCell ref="B37:N37"/>
    <mergeCell ref="B31:N31"/>
    <mergeCell ref="C33:N33"/>
    <mergeCell ref="C34:N34"/>
    <mergeCell ref="B103:N103"/>
    <mergeCell ref="B101:N101"/>
    <mergeCell ref="B95:N95"/>
    <mergeCell ref="C35:N35"/>
    <mergeCell ref="C87:N87"/>
    <mergeCell ref="C89:N89"/>
    <mergeCell ref="B85:N85"/>
    <mergeCell ref="C39:N39"/>
    <mergeCell ref="C40:N40"/>
    <mergeCell ref="C44:N44"/>
    <mergeCell ref="C45:N45"/>
    <mergeCell ref="C90:N90"/>
    <mergeCell ref="C91:N91"/>
    <mergeCell ref="C92:N92"/>
    <mergeCell ref="B53:N54"/>
    <mergeCell ref="B73:N73"/>
    <mergeCell ref="C98:N98"/>
    <mergeCell ref="C99:N99"/>
    <mergeCell ref="C97:N97"/>
    <mergeCell ref="D68:N68"/>
    <mergeCell ref="E79:N79"/>
    <mergeCell ref="E81:N81"/>
    <mergeCell ref="E76:N77"/>
    <mergeCell ref="E78:N78"/>
    <mergeCell ref="B81:D81"/>
    <mergeCell ref="C88:N88"/>
    <mergeCell ref="B76:D77"/>
    <mergeCell ref="B78:D78"/>
    <mergeCell ref="B79:D79"/>
    <mergeCell ref="B80:D80"/>
    <mergeCell ref="E80:N80"/>
    <mergeCell ref="E55:F55"/>
    <mergeCell ref="B62:N63"/>
    <mergeCell ref="B65:N65"/>
    <mergeCell ref="C93:N93"/>
    <mergeCell ref="D67:N67"/>
    <mergeCell ref="B56:N57"/>
    <mergeCell ref="B70:N70"/>
    <mergeCell ref="C66:E66"/>
    <mergeCell ref="B59:N60"/>
  </mergeCells>
  <hyperlinks>
    <hyperlink ref="C33:N33" r:id="rId1" display="VPĮ"/>
    <hyperlink ref="C34:N34" r:id="rId2" display="Lietuvos Respublikos aplinkos ministro 2011 m. birželio 28 d.  įsakymas Nr. D1-508 &quot;Dėl produktų, kurių viešiesiems pirkimams taikytini aplinkos apsaugos kriterijai, sąrašo, aplinkos apsaugos kriterijų ir aplinkos apsaugos kriterijų, kuriuos perkančiosios"/>
    <hyperlink ref="C49:M49" r:id="rId3" display="visus Teisingumo Teismo sprendimus galima rasti www.curia.eu;"/>
    <hyperlink ref="C35:N35" r:id="rId4" display="Ekonomiškai naudingiausio pasiūlymo vertinimo gairės, paskelbtos Viešųjų pirkimų tarnybos "/>
  </hyperlinks>
  <printOptions horizontalCentered="1"/>
  <pageMargins left="0.39370078740157483" right="0.39370078740157483" top="0.39370078740157483" bottom="0.19685039370078741" header="0.31496062992125984" footer="0.31496062992125984"/>
  <pageSetup paperSize="9" scale="90" fitToHeight="0" orientation="landscape" r:id="rId5"/>
  <rowBreaks count="4" manualBreakCount="4">
    <brk id="29" max="16383" man="1"/>
    <brk id="49" max="16383" man="1"/>
    <brk id="71" max="16383" man="1"/>
    <brk id="94" max="16383" man="1"/>
  </rowBreak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topLeftCell="A2" zoomScaleNormal="100" workbookViewId="0">
      <selection activeCell="F33" sqref="F33"/>
    </sheetView>
  </sheetViews>
  <sheetFormatPr defaultColWidth="9.140625" defaultRowHeight="15" x14ac:dyDescent="0.25"/>
  <cols>
    <col min="1" max="1" width="4.7109375" style="32" customWidth="1"/>
    <col min="2" max="2" width="20.28515625" style="32" customWidth="1"/>
    <col min="3" max="3" width="15.85546875" style="32" customWidth="1"/>
    <col min="4" max="4" width="14.28515625" style="32" customWidth="1"/>
    <col min="5" max="5" width="14.7109375" style="32" customWidth="1"/>
    <col min="6" max="11" width="9.140625" style="32" customWidth="1"/>
    <col min="12" max="12" width="3.7109375" style="31" customWidth="1"/>
    <col min="13" max="13" width="3.140625" style="32" customWidth="1"/>
    <col min="14" max="16384" width="9.140625" style="32"/>
  </cols>
  <sheetData>
    <row r="1" spans="1:13" ht="30" customHeight="1" x14ac:dyDescent="0.25">
      <c r="A1" s="895" t="s">
        <v>352</v>
      </c>
      <c r="B1" s="895"/>
      <c r="C1" s="895"/>
      <c r="D1" s="895"/>
      <c r="E1" s="895"/>
      <c r="F1" s="895"/>
      <c r="G1" s="895"/>
      <c r="H1" s="895"/>
      <c r="I1" s="895"/>
      <c r="J1" s="895"/>
      <c r="K1" s="895"/>
      <c r="L1" s="895"/>
      <c r="M1" s="895"/>
    </row>
    <row r="2" spans="1:13" ht="10.5" customHeight="1" x14ac:dyDescent="0.25">
      <c r="C2" s="220"/>
      <c r="D2" s="220"/>
      <c r="E2" s="220"/>
      <c r="F2" s="220"/>
      <c r="G2" s="220"/>
      <c r="H2" s="220"/>
      <c r="I2" s="220"/>
    </row>
    <row r="3" spans="1:13" ht="15" customHeight="1" x14ac:dyDescent="0.25">
      <c r="B3" s="242" t="s">
        <v>130</v>
      </c>
      <c r="C3" s="28"/>
      <c r="D3" s="28"/>
      <c r="E3" s="28"/>
      <c r="F3" s="28"/>
      <c r="G3" s="28"/>
      <c r="H3" s="28"/>
      <c r="I3" s="28"/>
    </row>
    <row r="4" spans="1:13" ht="15" customHeight="1" x14ac:dyDescent="0.25">
      <c r="B4" s="242" t="s">
        <v>381</v>
      </c>
      <c r="C4" s="306"/>
      <c r="D4" s="306"/>
      <c r="E4" s="306"/>
      <c r="F4" s="306"/>
      <c r="G4" s="306"/>
      <c r="H4" s="306"/>
      <c r="I4" s="306"/>
    </row>
    <row r="5" spans="1:13" ht="15" customHeight="1" x14ac:dyDescent="0.25">
      <c r="B5" s="242" t="s">
        <v>188</v>
      </c>
      <c r="C5" s="306"/>
      <c r="D5" s="306"/>
      <c r="E5" s="306"/>
      <c r="F5" s="306"/>
      <c r="G5" s="306"/>
      <c r="H5" s="306"/>
      <c r="I5" s="306"/>
    </row>
    <row r="6" spans="1:13" ht="13.5" customHeight="1" x14ac:dyDescent="0.25">
      <c r="B6" s="242"/>
      <c r="C6" s="306"/>
      <c r="D6" s="306"/>
      <c r="E6" s="306"/>
      <c r="F6" s="306"/>
      <c r="G6" s="306"/>
      <c r="H6" s="306"/>
      <c r="I6" s="306"/>
    </row>
    <row r="7" spans="1:13" s="164" customFormat="1" ht="15" customHeight="1" x14ac:dyDescent="0.25">
      <c r="A7" s="896" t="s">
        <v>380</v>
      </c>
      <c r="B7" s="896"/>
      <c r="C7" s="896"/>
      <c r="D7" s="896"/>
      <c r="E7" s="896"/>
      <c r="F7" s="896"/>
      <c r="G7" s="896"/>
      <c r="H7" s="896"/>
      <c r="I7" s="896"/>
      <c r="J7" s="896"/>
      <c r="K7" s="896"/>
      <c r="L7" s="896"/>
      <c r="M7" s="896"/>
    </row>
    <row r="8" spans="1:13" ht="17.25" customHeight="1" x14ac:dyDescent="0.25">
      <c r="A8" s="164"/>
      <c r="B8" s="164"/>
      <c r="C8" s="315"/>
      <c r="D8" s="315"/>
      <c r="E8" s="315"/>
      <c r="F8" s="315"/>
      <c r="G8" s="315"/>
      <c r="H8" s="315"/>
      <c r="I8" s="315"/>
      <c r="J8" s="164"/>
      <c r="K8" s="164"/>
      <c r="L8" s="192"/>
    </row>
    <row r="9" spans="1:13" ht="20.100000000000001" customHeight="1" x14ac:dyDescent="0.25">
      <c r="A9" s="897" t="s">
        <v>165</v>
      </c>
      <c r="B9" s="897"/>
      <c r="C9" s="897"/>
      <c r="D9" s="897"/>
      <c r="E9" s="897"/>
      <c r="F9" s="897"/>
      <c r="G9" s="897"/>
      <c r="H9" s="897"/>
      <c r="I9" s="897"/>
      <c r="J9" s="897"/>
      <c r="K9" s="897"/>
      <c r="L9" s="897"/>
      <c r="M9" s="371"/>
    </row>
    <row r="10" spans="1:13" ht="16.5" customHeight="1" x14ac:dyDescent="0.25">
      <c r="A10" s="898"/>
      <c r="B10" s="192"/>
      <c r="C10" s="400"/>
      <c r="D10" s="400"/>
      <c r="E10" s="400"/>
      <c r="F10" s="400"/>
      <c r="G10" s="400"/>
      <c r="H10" s="400"/>
      <c r="I10" s="400"/>
      <c r="J10" s="192"/>
      <c r="K10" s="192"/>
      <c r="L10" s="192"/>
      <c r="M10" s="371"/>
    </row>
    <row r="11" spans="1:13" x14ac:dyDescent="0.25">
      <c r="A11" s="898"/>
      <c r="B11" s="347" t="s">
        <v>3</v>
      </c>
      <c r="C11" s="890" t="s">
        <v>4</v>
      </c>
      <c r="D11" s="899"/>
      <c r="E11" s="899"/>
      <c r="F11" s="899"/>
      <c r="G11" s="899"/>
      <c r="H11" s="899"/>
      <c r="I11" s="899"/>
      <c r="J11" s="899"/>
      <c r="K11" s="891"/>
      <c r="L11" s="192"/>
      <c r="M11" s="371"/>
    </row>
    <row r="12" spans="1:13" ht="51.75" customHeight="1" x14ac:dyDescent="0.25">
      <c r="A12" s="898"/>
      <c r="B12" s="307" t="s">
        <v>305</v>
      </c>
      <c r="C12" s="900" t="s">
        <v>430</v>
      </c>
      <c r="D12" s="901"/>
      <c r="E12" s="901"/>
      <c r="F12" s="901"/>
      <c r="G12" s="901"/>
      <c r="H12" s="901"/>
      <c r="I12" s="901"/>
      <c r="J12" s="901"/>
      <c r="K12" s="902"/>
      <c r="L12" s="192"/>
      <c r="M12" s="371"/>
    </row>
    <row r="13" spans="1:13" ht="33" customHeight="1" x14ac:dyDescent="0.25">
      <c r="A13" s="898"/>
      <c r="B13" s="451" t="s">
        <v>2</v>
      </c>
      <c r="C13" s="903" t="s">
        <v>330</v>
      </c>
      <c r="D13" s="903"/>
      <c r="E13" s="903"/>
      <c r="F13" s="903"/>
      <c r="G13" s="903"/>
      <c r="H13" s="903"/>
      <c r="I13" s="903"/>
      <c r="J13" s="903"/>
      <c r="K13" s="903"/>
      <c r="L13" s="192"/>
      <c r="M13" s="371"/>
    </row>
    <row r="14" spans="1:13" s="31" customFormat="1" ht="21" customHeight="1" x14ac:dyDescent="0.25">
      <c r="A14" s="898"/>
      <c r="B14" s="192"/>
      <c r="C14" s="325"/>
      <c r="D14" s="326"/>
      <c r="E14" s="326"/>
      <c r="F14" s="326"/>
      <c r="G14" s="326"/>
      <c r="H14" s="326"/>
      <c r="I14" s="326"/>
      <c r="J14" s="326"/>
      <c r="K14" s="326"/>
      <c r="L14" s="192"/>
      <c r="M14" s="371"/>
    </row>
    <row r="15" spans="1:13" ht="33" customHeight="1" x14ac:dyDescent="0.25">
      <c r="A15" s="898"/>
      <c r="B15" s="937" t="s">
        <v>429</v>
      </c>
      <c r="C15" s="937"/>
      <c r="D15" s="937"/>
      <c r="E15" s="937"/>
      <c r="F15" s="937"/>
      <c r="G15" s="937"/>
      <c r="H15" s="937"/>
      <c r="I15" s="937"/>
      <c r="J15" s="937"/>
      <c r="K15" s="937"/>
      <c r="L15" s="937"/>
      <c r="M15" s="371"/>
    </row>
    <row r="16" spans="1:13" ht="15" customHeight="1" x14ac:dyDescent="0.25">
      <c r="A16" s="898"/>
      <c r="B16" s="256"/>
      <c r="C16" s="904" t="s">
        <v>493</v>
      </c>
      <c r="D16" s="904"/>
      <c r="E16" s="904"/>
      <c r="F16" s="904"/>
      <c r="G16" s="904"/>
      <c r="H16" s="904"/>
      <c r="I16" s="904"/>
      <c r="J16" s="904"/>
      <c r="K16" s="904"/>
      <c r="L16" s="256"/>
      <c r="M16" s="371"/>
    </row>
    <row r="17" spans="1:13" ht="36" customHeight="1" x14ac:dyDescent="0.25">
      <c r="A17" s="898"/>
      <c r="B17" s="256"/>
      <c r="C17" s="904"/>
      <c r="D17" s="904"/>
      <c r="E17" s="904"/>
      <c r="F17" s="904"/>
      <c r="G17" s="904"/>
      <c r="H17" s="904"/>
      <c r="I17" s="904"/>
      <c r="J17" s="904"/>
      <c r="K17" s="904"/>
      <c r="L17" s="256"/>
      <c r="M17" s="371"/>
    </row>
    <row r="18" spans="1:13" ht="17.25" customHeight="1" x14ac:dyDescent="0.25">
      <c r="A18" s="386"/>
      <c r="B18" s="192"/>
      <c r="C18" s="387"/>
      <c r="D18" s="387"/>
      <c r="E18" s="387"/>
      <c r="F18" s="387"/>
      <c r="G18" s="387"/>
      <c r="H18" s="387"/>
      <c r="I18" s="387"/>
      <c r="J18" s="387"/>
      <c r="K18" s="387"/>
      <c r="L18" s="192"/>
      <c r="M18" s="371"/>
    </row>
    <row r="19" spans="1:13" ht="12.75" customHeight="1" x14ac:dyDescent="0.25">
      <c r="A19" s="383"/>
      <c r="B19" s="384"/>
      <c r="C19" s="371"/>
      <c r="D19" s="371"/>
      <c r="E19" s="371"/>
      <c r="F19" s="371"/>
      <c r="G19" s="371"/>
      <c r="H19" s="371"/>
      <c r="I19" s="371"/>
      <c r="J19" s="371"/>
      <c r="K19" s="371"/>
      <c r="L19" s="371"/>
      <c r="M19" s="371"/>
    </row>
    <row r="20" spans="1:13" x14ac:dyDescent="0.25">
      <c r="A20" s="144"/>
      <c r="B20" s="145"/>
      <c r="J20" s="237"/>
      <c r="K20" s="250" t="s">
        <v>222</v>
      </c>
    </row>
    <row r="21" spans="1:13" ht="15.75" x14ac:dyDescent="0.25">
      <c r="A21" s="310"/>
      <c r="B21" s="310"/>
      <c r="C21" s="310"/>
      <c r="D21" s="310"/>
      <c r="E21" s="310"/>
      <c r="F21" s="310"/>
      <c r="G21" s="310"/>
      <c r="H21" s="310"/>
      <c r="I21" s="310"/>
      <c r="J21" s="310"/>
      <c r="K21" s="310"/>
      <c r="L21" s="310"/>
      <c r="M21" s="31"/>
    </row>
    <row r="22" spans="1:13" s="31" customFormat="1" ht="19.5" customHeight="1" x14ac:dyDescent="0.25">
      <c r="A22" s="911" t="s">
        <v>94</v>
      </c>
      <c r="B22" s="911"/>
      <c r="C22" s="911"/>
      <c r="D22" s="911"/>
      <c r="E22" s="911"/>
      <c r="F22" s="911"/>
      <c r="G22" s="911"/>
      <c r="H22" s="911"/>
      <c r="I22" s="911"/>
      <c r="J22" s="911"/>
      <c r="K22" s="911"/>
      <c r="L22" s="911"/>
      <c r="M22" s="345"/>
    </row>
    <row r="23" spans="1:13" ht="12.75" customHeight="1" x14ac:dyDescent="0.25">
      <c r="A23" s="345"/>
      <c r="B23" s="311"/>
      <c r="C23" s="192"/>
      <c r="D23" s="317"/>
      <c r="E23" s="317"/>
      <c r="F23" s="317"/>
      <c r="G23" s="317"/>
      <c r="H23" s="317"/>
      <c r="I23" s="317"/>
      <c r="J23" s="192"/>
      <c r="K23" s="192"/>
      <c r="L23" s="192"/>
      <c r="M23" s="345"/>
    </row>
    <row r="24" spans="1:13" s="31" customFormat="1" ht="18.75" customHeight="1" x14ac:dyDescent="0.25">
      <c r="A24" s="345"/>
      <c r="B24" s="255" t="s">
        <v>234</v>
      </c>
      <c r="C24" s="256"/>
      <c r="D24" s="257"/>
      <c r="E24" s="257"/>
      <c r="F24" s="257"/>
      <c r="G24" s="257"/>
      <c r="H24" s="257"/>
      <c r="I24" s="257"/>
      <c r="J24" s="256"/>
      <c r="K24" s="256"/>
      <c r="L24" s="256"/>
      <c r="M24" s="345"/>
    </row>
    <row r="25" spans="1:13" ht="15.75" customHeight="1" x14ac:dyDescent="0.25">
      <c r="A25" s="345"/>
      <c r="C25" s="259"/>
      <c r="D25" s="260"/>
      <c r="E25" s="259"/>
      <c r="F25" s="259"/>
      <c r="G25" s="259"/>
      <c r="H25" s="259"/>
      <c r="I25" s="192"/>
      <c r="J25" s="192"/>
      <c r="K25" s="192"/>
      <c r="L25" s="192"/>
      <c r="M25" s="345"/>
    </row>
    <row r="26" spans="1:13" ht="15" customHeight="1" x14ac:dyDescent="0.25">
      <c r="A26" s="388" t="s">
        <v>66</v>
      </c>
      <c r="B26" s="265" t="s">
        <v>95</v>
      </c>
      <c r="C26" s="319"/>
      <c r="D26" s="319"/>
      <c r="E26" s="319"/>
      <c r="F26" s="319"/>
      <c r="G26" s="319"/>
      <c r="H26" s="319"/>
      <c r="I26" s="319"/>
      <c r="J26" s="319"/>
      <c r="K26" s="319"/>
      <c r="L26" s="319"/>
      <c r="M26" s="345"/>
    </row>
    <row r="27" spans="1:13" ht="30" customHeight="1" x14ac:dyDescent="0.25">
      <c r="A27" s="388"/>
      <c r="B27" s="912" t="s">
        <v>368</v>
      </c>
      <c r="C27" s="912"/>
      <c r="D27" s="912"/>
      <c r="E27" s="912"/>
      <c r="F27" s="912"/>
      <c r="G27" s="912"/>
      <c r="H27" s="912"/>
      <c r="I27" s="912"/>
      <c r="J27" s="912"/>
      <c r="K27" s="912"/>
      <c r="L27" s="912"/>
      <c r="M27" s="345"/>
    </row>
    <row r="28" spans="1:13" s="31" customFormat="1" ht="18" customHeight="1" x14ac:dyDescent="0.25">
      <c r="A28" s="388"/>
      <c r="B28" s="320"/>
      <c r="C28" s="192"/>
      <c r="D28" s="192"/>
      <c r="E28" s="192"/>
      <c r="F28" s="192"/>
      <c r="G28" s="192"/>
      <c r="H28" s="192"/>
      <c r="I28" s="192"/>
      <c r="J28" s="192"/>
      <c r="K28" s="192"/>
      <c r="L28" s="192"/>
      <c r="M28" s="345"/>
    </row>
    <row r="29" spans="1:13" ht="33.75" customHeight="1" x14ac:dyDescent="0.25">
      <c r="A29" s="389"/>
      <c r="B29" s="892" t="s">
        <v>239</v>
      </c>
      <c r="C29" s="892"/>
      <c r="D29" s="892"/>
      <c r="E29" s="892"/>
      <c r="F29" s="892"/>
      <c r="G29" s="892"/>
      <c r="H29" s="892"/>
      <c r="I29" s="892"/>
      <c r="J29" s="892"/>
      <c r="K29" s="892"/>
      <c r="L29" s="892"/>
      <c r="M29" s="345"/>
    </row>
    <row r="30" spans="1:13" s="31" customFormat="1" ht="16.5" customHeight="1" x14ac:dyDescent="0.25">
      <c r="A30" s="389"/>
      <c r="B30" s="321"/>
      <c r="C30" s="321"/>
      <c r="D30" s="321"/>
      <c r="E30" s="321"/>
      <c r="F30" s="321"/>
      <c r="G30" s="321"/>
      <c r="H30" s="321"/>
      <c r="I30" s="321"/>
      <c r="J30" s="321"/>
      <c r="K30" s="321"/>
      <c r="L30" s="321"/>
      <c r="M30" s="345"/>
    </row>
    <row r="31" spans="1:13" x14ac:dyDescent="0.25">
      <c r="A31" s="345"/>
      <c r="B31" s="344" t="s">
        <v>180</v>
      </c>
      <c r="C31" s="192"/>
      <c r="D31" s="192"/>
      <c r="E31" s="192"/>
      <c r="F31" s="344" t="s">
        <v>181</v>
      </c>
      <c r="G31" s="192"/>
      <c r="H31" s="192"/>
      <c r="I31" s="192"/>
      <c r="J31" s="192"/>
      <c r="K31" s="192"/>
      <c r="L31" s="192"/>
      <c r="M31" s="345"/>
    </row>
    <row r="32" spans="1:13" ht="41.25" customHeight="1" x14ac:dyDescent="0.25">
      <c r="A32" s="345"/>
      <c r="B32" s="913" t="s">
        <v>1</v>
      </c>
      <c r="C32" s="499" t="s">
        <v>237</v>
      </c>
      <c r="D32" s="192"/>
      <c r="E32" s="402"/>
      <c r="F32" s="915" t="s">
        <v>238</v>
      </c>
      <c r="G32" s="915"/>
      <c r="H32" s="915"/>
      <c r="I32" s="192"/>
      <c r="J32" s="192"/>
      <c r="K32" s="192"/>
      <c r="L32" s="192"/>
      <c r="M32" s="345"/>
    </row>
    <row r="33" spans="1:13" ht="45" x14ac:dyDescent="0.25">
      <c r="A33" s="345"/>
      <c r="B33" s="914"/>
      <c r="C33" s="499" t="s">
        <v>376</v>
      </c>
      <c r="D33" s="192"/>
      <c r="E33" s="916"/>
      <c r="F33" s="322" t="s">
        <v>499</v>
      </c>
      <c r="G33" s="324" t="s">
        <v>497</v>
      </c>
      <c r="H33" s="324" t="s">
        <v>496</v>
      </c>
      <c r="I33" s="192"/>
      <c r="J33" s="192"/>
      <c r="K33" s="192"/>
      <c r="L33" s="192"/>
      <c r="M33" s="345"/>
    </row>
    <row r="34" spans="1:13" ht="15" customHeight="1" x14ac:dyDescent="0.25">
      <c r="A34" s="345"/>
      <c r="B34" s="348" t="str">
        <f>IF('Bendras vertinimas'!$B$20="","",'Bendras vertinimas'!$B$20)</f>
        <v>Tiekėjas 1</v>
      </c>
      <c r="C34" s="327">
        <v>120</v>
      </c>
      <c r="D34" s="192"/>
      <c r="E34" s="916"/>
      <c r="F34" s="273">
        <f>IF(C34="","",C34)</f>
        <v>120</v>
      </c>
      <c r="G34" s="272">
        <f>'Kriterijų sąrašas'!L14</f>
        <v>11</v>
      </c>
      <c r="H34" s="273">
        <f>IFERROR(IF($G$34=0,"",ROUND(F34*$G$34/MAX($F$34:$F$53),3)),"")</f>
        <v>6</v>
      </c>
      <c r="I34" s="403"/>
      <c r="J34" s="194"/>
      <c r="K34" s="194"/>
      <c r="L34" s="194"/>
      <c r="M34" s="345"/>
    </row>
    <row r="35" spans="1:13" x14ac:dyDescent="0.25">
      <c r="A35" s="345"/>
      <c r="B35" s="348" t="str">
        <f>IF('Bendras vertinimas'!$B$21="","",'Bendras vertinimas'!$B$21)</f>
        <v>Tiekėjas 2</v>
      </c>
      <c r="C35" s="327">
        <v>180</v>
      </c>
      <c r="D35" s="192"/>
      <c r="E35" s="916"/>
      <c r="F35" s="273">
        <f t="shared" ref="F35:F53" si="0">IF(C35="","",C35)</f>
        <v>180</v>
      </c>
      <c r="G35" s="263"/>
      <c r="H35" s="273">
        <f t="shared" ref="H35:H53" si="1">IFERROR(IF($G$34=0,"",ROUND(F35*$G$34/MAX($F$34:$F$53),3)),"")</f>
        <v>9</v>
      </c>
      <c r="I35" s="403"/>
      <c r="J35" s="194"/>
      <c r="K35" s="194"/>
      <c r="L35" s="194"/>
      <c r="M35" s="345"/>
    </row>
    <row r="36" spans="1:13" x14ac:dyDescent="0.25">
      <c r="A36" s="345"/>
      <c r="B36" s="348" t="str">
        <f>IF('Bendras vertinimas'!$B$22="","",'Bendras vertinimas'!$B$22)</f>
        <v>Tiekėjas 3</v>
      </c>
      <c r="C36" s="327">
        <v>220</v>
      </c>
      <c r="D36" s="192"/>
      <c r="E36" s="916"/>
      <c r="F36" s="273">
        <f t="shared" si="0"/>
        <v>220</v>
      </c>
      <c r="G36" s="263"/>
      <c r="H36" s="273">
        <f t="shared" si="1"/>
        <v>11</v>
      </c>
      <c r="I36" s="403"/>
      <c r="J36" s="194"/>
      <c r="K36" s="194"/>
      <c r="L36" s="194"/>
      <c r="M36" s="345"/>
    </row>
    <row r="37" spans="1:13" x14ac:dyDescent="0.25">
      <c r="A37" s="345"/>
      <c r="B37" s="348" t="str">
        <f>IF('Bendras vertinimas'!$B$23="","",'Bendras vertinimas'!$B$23)</f>
        <v>Tiekėjas 4</v>
      </c>
      <c r="C37" s="327">
        <v>100</v>
      </c>
      <c r="D37" s="192"/>
      <c r="E37" s="916"/>
      <c r="F37" s="273">
        <f t="shared" si="0"/>
        <v>100</v>
      </c>
      <c r="G37" s="263"/>
      <c r="H37" s="273">
        <f t="shared" si="1"/>
        <v>5</v>
      </c>
      <c r="I37" s="403"/>
      <c r="J37" s="194"/>
      <c r="K37" s="194"/>
      <c r="L37" s="194"/>
      <c r="M37" s="345"/>
    </row>
    <row r="38" spans="1:13" x14ac:dyDescent="0.25">
      <c r="A38" s="345"/>
      <c r="B38" s="348" t="str">
        <f>IF('Bendras vertinimas'!$B$24="","",'Bendras vertinimas'!$B$24)</f>
        <v>Tiekėjas 5</v>
      </c>
      <c r="C38" s="327"/>
      <c r="D38" s="192"/>
      <c r="E38" s="916"/>
      <c r="F38" s="273" t="str">
        <f t="shared" si="0"/>
        <v/>
      </c>
      <c r="G38" s="263"/>
      <c r="H38" s="273" t="str">
        <f t="shared" si="1"/>
        <v/>
      </c>
      <c r="I38" s="192"/>
      <c r="J38" s="192"/>
      <c r="K38" s="192"/>
      <c r="L38" s="192"/>
      <c r="M38" s="345"/>
    </row>
    <row r="39" spans="1:13" ht="15.75" customHeight="1" x14ac:dyDescent="0.25">
      <c r="A39" s="345"/>
      <c r="B39" s="348" t="str">
        <f>IF('Bendras vertinimas'!$B$25="","",'Bendras vertinimas'!$B$25)</f>
        <v>Tiekėjas 6</v>
      </c>
      <c r="C39" s="327"/>
      <c r="D39" s="192"/>
      <c r="E39" s="916"/>
      <c r="F39" s="273" t="str">
        <f t="shared" si="0"/>
        <v/>
      </c>
      <c r="G39" s="263"/>
      <c r="H39" s="273" t="str">
        <f t="shared" si="1"/>
        <v/>
      </c>
      <c r="I39" s="403"/>
      <c r="J39" s="158"/>
      <c r="K39" s="158"/>
      <c r="L39" s="158"/>
      <c r="M39" s="345"/>
    </row>
    <row r="40" spans="1:13" x14ac:dyDescent="0.25">
      <c r="A40" s="345"/>
      <c r="B40" s="348" t="str">
        <f>IF('Bendras vertinimas'!$B$26="","",'Bendras vertinimas'!$B$26)</f>
        <v>Tiekėjas 7</v>
      </c>
      <c r="C40" s="327"/>
      <c r="D40" s="192"/>
      <c r="E40" s="916"/>
      <c r="F40" s="273" t="str">
        <f t="shared" si="0"/>
        <v/>
      </c>
      <c r="G40" s="263"/>
      <c r="H40" s="273" t="str">
        <f t="shared" si="1"/>
        <v/>
      </c>
      <c r="I40" s="403"/>
      <c r="J40" s="158"/>
      <c r="K40" s="158"/>
      <c r="L40" s="158"/>
      <c r="M40" s="345"/>
    </row>
    <row r="41" spans="1:13" x14ac:dyDescent="0.25">
      <c r="A41" s="345"/>
      <c r="B41" s="348" t="str">
        <f>IF('Bendras vertinimas'!$B$27="","",'Bendras vertinimas'!$B$27)</f>
        <v>Tiekėjas 8</v>
      </c>
      <c r="C41" s="327"/>
      <c r="D41" s="192"/>
      <c r="E41" s="916"/>
      <c r="F41" s="273" t="str">
        <f t="shared" si="0"/>
        <v/>
      </c>
      <c r="G41" s="263"/>
      <c r="H41" s="273" t="str">
        <f t="shared" si="1"/>
        <v/>
      </c>
      <c r="I41" s="403"/>
      <c r="J41" s="158"/>
      <c r="K41" s="158"/>
      <c r="L41" s="158"/>
      <c r="M41" s="345"/>
    </row>
    <row r="42" spans="1:13" x14ac:dyDescent="0.25">
      <c r="A42" s="345"/>
      <c r="B42" s="348" t="str">
        <f>IF('Bendras vertinimas'!$B$28="","",'Bendras vertinimas'!$B$28)</f>
        <v>Tiekėjas 9</v>
      </c>
      <c r="C42" s="327"/>
      <c r="D42" s="192"/>
      <c r="E42" s="916"/>
      <c r="F42" s="273" t="str">
        <f t="shared" si="0"/>
        <v/>
      </c>
      <c r="G42" s="263"/>
      <c r="H42" s="273" t="str">
        <f t="shared" si="1"/>
        <v/>
      </c>
      <c r="I42" s="403"/>
      <c r="J42" s="158"/>
      <c r="K42" s="158"/>
      <c r="L42" s="158"/>
      <c r="M42" s="345"/>
    </row>
    <row r="43" spans="1:13" x14ac:dyDescent="0.25">
      <c r="A43" s="345"/>
      <c r="B43" s="348" t="str">
        <f>IF('Bendras vertinimas'!$B$29="","",'Bendras vertinimas'!$B$29)</f>
        <v>Tiekėjas 10</v>
      </c>
      <c r="C43" s="327"/>
      <c r="D43" s="192"/>
      <c r="E43" s="916"/>
      <c r="F43" s="273" t="str">
        <f t="shared" si="0"/>
        <v/>
      </c>
      <c r="G43" s="263"/>
      <c r="H43" s="273" t="str">
        <f t="shared" si="1"/>
        <v/>
      </c>
      <c r="I43" s="403"/>
      <c r="J43" s="158"/>
      <c r="K43" s="158"/>
      <c r="L43" s="158"/>
      <c r="M43" s="345"/>
    </row>
    <row r="44" spans="1:13" x14ac:dyDescent="0.25">
      <c r="A44" s="345"/>
      <c r="B44" s="348" t="str">
        <f>IF('Bendras vertinimas'!$B$30="","",'Bendras vertinimas'!$B$30)</f>
        <v>Tiekėjas 11</v>
      </c>
      <c r="C44" s="327"/>
      <c r="D44" s="192"/>
      <c r="E44" s="362"/>
      <c r="F44" s="273" t="str">
        <f t="shared" si="0"/>
        <v/>
      </c>
      <c r="G44" s="263"/>
      <c r="H44" s="273" t="str">
        <f t="shared" si="1"/>
        <v/>
      </c>
      <c r="I44" s="401"/>
      <c r="J44" s="401"/>
      <c r="K44" s="401"/>
      <c r="L44" s="401"/>
      <c r="M44" s="345"/>
    </row>
    <row r="45" spans="1:13" x14ac:dyDescent="0.25">
      <c r="A45" s="345"/>
      <c r="B45" s="348" t="str">
        <f>IF('Bendras vertinimas'!$B$31="","",'Bendras vertinimas'!$B$31)</f>
        <v>Tiekėjas 12</v>
      </c>
      <c r="C45" s="327"/>
      <c r="D45" s="192"/>
      <c r="E45" s="362"/>
      <c r="F45" s="273" t="str">
        <f t="shared" si="0"/>
        <v/>
      </c>
      <c r="G45" s="263"/>
      <c r="H45" s="273" t="str">
        <f t="shared" si="1"/>
        <v/>
      </c>
      <c r="I45" s="401"/>
      <c r="J45" s="401"/>
      <c r="K45" s="401"/>
      <c r="L45" s="401"/>
      <c r="M45" s="345"/>
    </row>
    <row r="46" spans="1:13" x14ac:dyDescent="0.25">
      <c r="A46" s="345"/>
      <c r="B46" s="348" t="str">
        <f>IF('Bendras vertinimas'!$B$32="","",'Bendras vertinimas'!$B$32)</f>
        <v>Tiekėjas 13</v>
      </c>
      <c r="C46" s="327"/>
      <c r="D46" s="192"/>
      <c r="E46" s="362"/>
      <c r="F46" s="273" t="str">
        <f t="shared" si="0"/>
        <v/>
      </c>
      <c r="G46" s="263"/>
      <c r="H46" s="273" t="str">
        <f t="shared" si="1"/>
        <v/>
      </c>
      <c r="I46" s="401"/>
      <c r="J46" s="401"/>
      <c r="K46" s="401"/>
      <c r="L46" s="401"/>
      <c r="M46" s="345"/>
    </row>
    <row r="47" spans="1:13" x14ac:dyDescent="0.25">
      <c r="A47" s="345"/>
      <c r="B47" s="348" t="str">
        <f>IF('Bendras vertinimas'!$B$33="","",'Bendras vertinimas'!$B$33)</f>
        <v>Tiekėjas 14</v>
      </c>
      <c r="C47" s="327"/>
      <c r="D47" s="192"/>
      <c r="E47" s="362"/>
      <c r="F47" s="273" t="str">
        <f t="shared" si="0"/>
        <v/>
      </c>
      <c r="G47" s="263"/>
      <c r="H47" s="273" t="str">
        <f t="shared" si="1"/>
        <v/>
      </c>
      <c r="I47" s="401"/>
      <c r="J47" s="401"/>
      <c r="K47" s="401"/>
      <c r="L47" s="401"/>
      <c r="M47" s="345"/>
    </row>
    <row r="48" spans="1:13" x14ac:dyDescent="0.25">
      <c r="A48" s="345"/>
      <c r="B48" s="348" t="str">
        <f>IF('Bendras vertinimas'!$B$34="","",'Bendras vertinimas'!$B$34)</f>
        <v>Tiekėjas 15</v>
      </c>
      <c r="C48" s="327"/>
      <c r="D48" s="192"/>
      <c r="E48" s="362"/>
      <c r="F48" s="273" t="str">
        <f t="shared" si="0"/>
        <v/>
      </c>
      <c r="G48" s="263"/>
      <c r="H48" s="273" t="str">
        <f t="shared" si="1"/>
        <v/>
      </c>
      <c r="I48" s="401"/>
      <c r="J48" s="401"/>
      <c r="K48" s="401"/>
      <c r="L48" s="401"/>
      <c r="M48" s="345"/>
    </row>
    <row r="49" spans="1:14" x14ac:dyDescent="0.25">
      <c r="A49" s="345"/>
      <c r="B49" s="348" t="str">
        <f>IF('Bendras vertinimas'!$B$35="","",'Bendras vertinimas'!$B$35)</f>
        <v>Tiekėjas 16</v>
      </c>
      <c r="C49" s="327"/>
      <c r="D49" s="192"/>
      <c r="E49" s="362"/>
      <c r="F49" s="273" t="str">
        <f t="shared" si="0"/>
        <v/>
      </c>
      <c r="G49" s="263"/>
      <c r="H49" s="273" t="str">
        <f t="shared" si="1"/>
        <v/>
      </c>
      <c r="I49" s="401"/>
      <c r="J49" s="401"/>
      <c r="K49" s="401"/>
      <c r="L49" s="401"/>
      <c r="M49" s="345"/>
    </row>
    <row r="50" spans="1:14" x14ac:dyDescent="0.25">
      <c r="A50" s="345"/>
      <c r="B50" s="348" t="str">
        <f>IF('Bendras vertinimas'!$B$36="","",'Bendras vertinimas'!$B$36)</f>
        <v>Tiekėjas 17</v>
      </c>
      <c r="C50" s="327"/>
      <c r="D50" s="192"/>
      <c r="E50" s="362"/>
      <c r="F50" s="273" t="str">
        <f t="shared" si="0"/>
        <v/>
      </c>
      <c r="G50" s="263"/>
      <c r="H50" s="273" t="str">
        <f t="shared" si="1"/>
        <v/>
      </c>
      <c r="I50" s="401"/>
      <c r="J50" s="401"/>
      <c r="K50" s="401"/>
      <c r="L50" s="401"/>
      <c r="M50" s="345"/>
    </row>
    <row r="51" spans="1:14" x14ac:dyDescent="0.25">
      <c r="A51" s="345"/>
      <c r="B51" s="348" t="str">
        <f>IF('Bendras vertinimas'!$B$37="","",'Bendras vertinimas'!$B$37)</f>
        <v>Tiekėjas 18</v>
      </c>
      <c r="C51" s="327"/>
      <c r="D51" s="192"/>
      <c r="E51" s="362"/>
      <c r="F51" s="273" t="str">
        <f t="shared" si="0"/>
        <v/>
      </c>
      <c r="G51" s="263"/>
      <c r="H51" s="273" t="str">
        <f t="shared" si="1"/>
        <v/>
      </c>
      <c r="I51" s="401"/>
      <c r="J51" s="401"/>
      <c r="K51" s="401"/>
      <c r="L51" s="401"/>
      <c r="M51" s="345"/>
    </row>
    <row r="52" spans="1:14" x14ac:dyDescent="0.25">
      <c r="A52" s="345"/>
      <c r="B52" s="348" t="str">
        <f>IF('Bendras vertinimas'!$B$38="","",'Bendras vertinimas'!$B$38)</f>
        <v>Tiekėjas 19</v>
      </c>
      <c r="C52" s="327"/>
      <c r="D52" s="192"/>
      <c r="E52" s="362"/>
      <c r="F52" s="273" t="str">
        <f t="shared" si="0"/>
        <v/>
      </c>
      <c r="G52" s="263"/>
      <c r="H52" s="273" t="str">
        <f t="shared" si="1"/>
        <v/>
      </c>
      <c r="I52" s="401"/>
      <c r="J52" s="401"/>
      <c r="K52" s="401"/>
      <c r="L52" s="401"/>
      <c r="M52" s="345"/>
    </row>
    <row r="53" spans="1:14" x14ac:dyDescent="0.25">
      <c r="A53" s="345"/>
      <c r="B53" s="348" t="str">
        <f>IF('Bendras vertinimas'!$B$39="","",'Bendras vertinimas'!$B$39)</f>
        <v>Tiekėjas 20</v>
      </c>
      <c r="C53" s="327"/>
      <c r="D53" s="192"/>
      <c r="E53" s="362"/>
      <c r="F53" s="273" t="str">
        <f t="shared" si="0"/>
        <v/>
      </c>
      <c r="G53" s="263"/>
      <c r="H53" s="273" t="str">
        <f t="shared" si="1"/>
        <v/>
      </c>
      <c r="I53" s="401"/>
      <c r="J53" s="401"/>
      <c r="K53" s="401"/>
      <c r="L53" s="401"/>
      <c r="M53" s="345"/>
    </row>
    <row r="54" spans="1:14" ht="18.75" customHeight="1" x14ac:dyDescent="0.25">
      <c r="A54" s="345"/>
      <c r="B54" s="31"/>
      <c r="C54" s="31"/>
      <c r="D54" s="31"/>
      <c r="E54" s="31"/>
      <c r="F54" s="31"/>
      <c r="G54" s="31"/>
      <c r="H54" s="31"/>
      <c r="I54" s="31"/>
      <c r="J54" s="31"/>
      <c r="K54" s="31"/>
      <c r="M54" s="345"/>
    </row>
    <row r="55" spans="1:14" s="31" customFormat="1" ht="10.5" customHeight="1" x14ac:dyDescent="0.25">
      <c r="A55" s="345"/>
      <c r="B55" s="345"/>
      <c r="C55" s="345"/>
      <c r="D55" s="345"/>
      <c r="E55" s="345"/>
      <c r="F55" s="345"/>
      <c r="G55" s="345"/>
      <c r="H55" s="345"/>
      <c r="I55" s="345"/>
      <c r="J55" s="345"/>
      <c r="K55" s="345"/>
      <c r="L55" s="345"/>
      <c r="M55" s="345"/>
    </row>
    <row r="56" spans="1:14" x14ac:dyDescent="0.25">
      <c r="A56" s="31"/>
      <c r="B56" s="31"/>
      <c r="C56" s="31"/>
      <c r="D56" s="31"/>
      <c r="E56" s="31"/>
      <c r="F56" s="31"/>
      <c r="G56" s="31"/>
      <c r="H56" s="31"/>
      <c r="I56" s="31"/>
      <c r="J56" s="237"/>
      <c r="K56" s="250" t="s">
        <v>222</v>
      </c>
      <c r="M56" s="31"/>
      <c r="N56" s="31"/>
    </row>
  </sheetData>
  <mergeCells count="15">
    <mergeCell ref="A22:L22"/>
    <mergeCell ref="B27:L27"/>
    <mergeCell ref="E33:E43"/>
    <mergeCell ref="F32:H32"/>
    <mergeCell ref="B29:L29"/>
    <mergeCell ref="B32:B33"/>
    <mergeCell ref="C16:K17"/>
    <mergeCell ref="A7:M7"/>
    <mergeCell ref="A1:M1"/>
    <mergeCell ref="A9:L9"/>
    <mergeCell ref="C12:K12"/>
    <mergeCell ref="C11:K11"/>
    <mergeCell ref="A10:A17"/>
    <mergeCell ref="C13:K13"/>
    <mergeCell ref="B15:L15"/>
  </mergeCells>
  <conditionalFormatting sqref="B13:C13">
    <cfRule type="expression" dxfId="8" priority="1">
      <formula>$S13=1</formula>
    </cfRule>
  </conditionalFormatting>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topLeftCell="A34" zoomScaleNormal="100" workbookViewId="0">
      <selection activeCell="E33" sqref="E33:E43"/>
    </sheetView>
  </sheetViews>
  <sheetFormatPr defaultColWidth="9.140625" defaultRowHeight="15" x14ac:dyDescent="0.25"/>
  <cols>
    <col min="1" max="1" width="4.7109375" style="32" customWidth="1"/>
    <col min="2" max="2" width="20.28515625" style="32" customWidth="1"/>
    <col min="3" max="3" width="15.7109375" style="32" customWidth="1"/>
    <col min="4" max="4" width="18" style="32" customWidth="1"/>
    <col min="5" max="5" width="11" style="32" customWidth="1"/>
    <col min="6" max="11" width="9.140625" style="32" customWidth="1"/>
    <col min="12" max="12" width="3.7109375" style="31" customWidth="1"/>
    <col min="13" max="13" width="4.28515625" style="32" customWidth="1"/>
    <col min="14" max="16384" width="9.140625" style="32"/>
  </cols>
  <sheetData>
    <row r="1" spans="1:13" ht="30" customHeight="1" x14ac:dyDescent="0.25">
      <c r="A1" s="895" t="s">
        <v>353</v>
      </c>
      <c r="B1" s="895"/>
      <c r="C1" s="895"/>
      <c r="D1" s="895"/>
      <c r="E1" s="895"/>
      <c r="F1" s="895"/>
      <c r="G1" s="895"/>
      <c r="H1" s="895"/>
      <c r="I1" s="895"/>
      <c r="J1" s="895"/>
      <c r="K1" s="895"/>
      <c r="L1" s="895"/>
      <c r="M1" s="895"/>
    </row>
    <row r="2" spans="1:13" ht="10.5" customHeight="1" x14ac:dyDescent="0.25">
      <c r="C2" s="220"/>
      <c r="D2" s="220"/>
      <c r="E2" s="220"/>
      <c r="F2" s="220"/>
      <c r="G2" s="220"/>
      <c r="H2" s="220"/>
      <c r="I2" s="220"/>
    </row>
    <row r="3" spans="1:13" ht="15" customHeight="1" x14ac:dyDescent="0.25">
      <c r="B3" s="242" t="s">
        <v>130</v>
      </c>
      <c r="C3" s="28"/>
      <c r="D3" s="28"/>
      <c r="E3" s="28"/>
      <c r="F3" s="28"/>
      <c r="G3" s="28"/>
      <c r="H3" s="28"/>
      <c r="I3" s="28"/>
    </row>
    <row r="4" spans="1:13" ht="15" customHeight="1" x14ac:dyDescent="0.25">
      <c r="B4" s="242" t="s">
        <v>381</v>
      </c>
      <c r="C4" s="306"/>
      <c r="D4" s="306"/>
      <c r="E4" s="306"/>
      <c r="F4" s="306"/>
      <c r="G4" s="306"/>
      <c r="H4" s="306"/>
      <c r="I4" s="306"/>
    </row>
    <row r="5" spans="1:13" ht="15" customHeight="1" x14ac:dyDescent="0.25">
      <c r="B5" s="242" t="s">
        <v>188</v>
      </c>
      <c r="C5" s="306"/>
      <c r="D5" s="306"/>
      <c r="E5" s="306"/>
      <c r="F5" s="306"/>
      <c r="G5" s="306"/>
      <c r="H5" s="306"/>
      <c r="I5" s="306"/>
    </row>
    <row r="6" spans="1:13" ht="12.75" customHeight="1" x14ac:dyDescent="0.25">
      <c r="B6" s="242"/>
      <c r="C6" s="306"/>
      <c r="D6" s="306"/>
      <c r="E6" s="306"/>
      <c r="F6" s="306"/>
      <c r="G6" s="306"/>
      <c r="H6" s="306"/>
      <c r="I6" s="306"/>
    </row>
    <row r="7" spans="1:13" s="164" customFormat="1" ht="15" customHeight="1" x14ac:dyDescent="0.25">
      <c r="A7" s="896" t="s">
        <v>383</v>
      </c>
      <c r="B7" s="896"/>
      <c r="C7" s="896"/>
      <c r="D7" s="896"/>
      <c r="E7" s="896"/>
      <c r="F7" s="896"/>
      <c r="G7" s="896"/>
      <c r="H7" s="896"/>
      <c r="I7" s="896"/>
      <c r="J7" s="896"/>
      <c r="K7" s="896"/>
      <c r="L7" s="896"/>
      <c r="M7" s="896"/>
    </row>
    <row r="8" spans="1:13" ht="17.25" customHeight="1" x14ac:dyDescent="0.25">
      <c r="A8" s="164"/>
      <c r="B8" s="164"/>
      <c r="C8" s="315"/>
      <c r="D8" s="315"/>
      <c r="E8" s="315"/>
      <c r="F8" s="315"/>
      <c r="G8" s="315"/>
      <c r="H8" s="315"/>
      <c r="I8" s="315"/>
      <c r="J8" s="164"/>
      <c r="K8" s="164"/>
      <c r="L8" s="192"/>
    </row>
    <row r="9" spans="1:13" ht="20.100000000000001" customHeight="1" x14ac:dyDescent="0.25">
      <c r="A9" s="897" t="s">
        <v>165</v>
      </c>
      <c r="B9" s="897"/>
      <c r="C9" s="897"/>
      <c r="D9" s="897"/>
      <c r="E9" s="897"/>
      <c r="F9" s="897"/>
      <c r="G9" s="897"/>
      <c r="H9" s="897"/>
      <c r="I9" s="897"/>
      <c r="J9" s="897"/>
      <c r="K9" s="897"/>
      <c r="L9" s="897"/>
      <c r="M9" s="371"/>
    </row>
    <row r="10" spans="1:13" ht="13.5" customHeight="1" x14ac:dyDescent="0.25">
      <c r="A10" s="898"/>
      <c r="B10" s="192"/>
      <c r="C10" s="400"/>
      <c r="D10" s="400"/>
      <c r="E10" s="400"/>
      <c r="F10" s="400"/>
      <c r="G10" s="400"/>
      <c r="H10" s="400"/>
      <c r="I10" s="400"/>
      <c r="J10" s="192"/>
      <c r="K10" s="192"/>
      <c r="L10" s="192"/>
      <c r="M10" s="371"/>
    </row>
    <row r="11" spans="1:13" x14ac:dyDescent="0.25">
      <c r="A11" s="898"/>
      <c r="B11" s="506" t="s">
        <v>3</v>
      </c>
      <c r="C11" s="890" t="s">
        <v>4</v>
      </c>
      <c r="D11" s="899"/>
      <c r="E11" s="899"/>
      <c r="F11" s="899"/>
      <c r="G11" s="899"/>
      <c r="H11" s="899"/>
      <c r="I11" s="899"/>
      <c r="J11" s="899"/>
      <c r="K11" s="891"/>
      <c r="L11" s="192"/>
      <c r="M11" s="371"/>
    </row>
    <row r="12" spans="1:13" ht="60.75" customHeight="1" x14ac:dyDescent="0.25">
      <c r="A12" s="898"/>
      <c r="B12" s="307" t="s">
        <v>306</v>
      </c>
      <c r="C12" s="900" t="s">
        <v>431</v>
      </c>
      <c r="D12" s="901"/>
      <c r="E12" s="901"/>
      <c r="F12" s="901"/>
      <c r="G12" s="901"/>
      <c r="H12" s="901"/>
      <c r="I12" s="901"/>
      <c r="J12" s="901"/>
      <c r="K12" s="902"/>
      <c r="L12" s="192"/>
      <c r="M12" s="371"/>
    </row>
    <row r="13" spans="1:13" ht="33" customHeight="1" x14ac:dyDescent="0.25">
      <c r="A13" s="898"/>
      <c r="B13" s="451" t="s">
        <v>2</v>
      </c>
      <c r="C13" s="903" t="s">
        <v>330</v>
      </c>
      <c r="D13" s="903"/>
      <c r="E13" s="903"/>
      <c r="F13" s="903"/>
      <c r="G13" s="903"/>
      <c r="H13" s="903"/>
      <c r="I13" s="903"/>
      <c r="J13" s="903"/>
      <c r="K13" s="903"/>
      <c r="L13" s="192"/>
      <c r="M13" s="371"/>
    </row>
    <row r="14" spans="1:13" s="31" customFormat="1" ht="10.5" customHeight="1" x14ac:dyDescent="0.25">
      <c r="A14" s="898"/>
      <c r="B14" s="192"/>
      <c r="C14" s="325"/>
      <c r="D14" s="326"/>
      <c r="E14" s="326"/>
      <c r="F14" s="326"/>
      <c r="G14" s="326"/>
      <c r="H14" s="326"/>
      <c r="I14" s="326"/>
      <c r="J14" s="326"/>
      <c r="K14" s="326"/>
      <c r="L14" s="192"/>
      <c r="M14" s="371"/>
    </row>
    <row r="15" spans="1:13" ht="33" customHeight="1" x14ac:dyDescent="0.25">
      <c r="A15" s="898"/>
      <c r="B15" s="937" t="s">
        <v>429</v>
      </c>
      <c r="C15" s="937"/>
      <c r="D15" s="937"/>
      <c r="E15" s="937"/>
      <c r="F15" s="937"/>
      <c r="G15" s="937"/>
      <c r="H15" s="937"/>
      <c r="I15" s="937"/>
      <c r="J15" s="937"/>
      <c r="K15" s="937"/>
      <c r="L15" s="937"/>
      <c r="M15" s="371"/>
    </row>
    <row r="16" spans="1:13" ht="15" customHeight="1" x14ac:dyDescent="0.25">
      <c r="A16" s="898"/>
      <c r="B16" s="256"/>
      <c r="C16" s="904" t="s">
        <v>493</v>
      </c>
      <c r="D16" s="904"/>
      <c r="E16" s="904"/>
      <c r="F16" s="904"/>
      <c r="G16" s="904"/>
      <c r="H16" s="904"/>
      <c r="I16" s="904"/>
      <c r="J16" s="904"/>
      <c r="K16" s="904"/>
      <c r="L16" s="256"/>
      <c r="M16" s="371"/>
    </row>
    <row r="17" spans="1:13" ht="30" customHeight="1" x14ac:dyDescent="0.25">
      <c r="A17" s="898"/>
      <c r="B17" s="256"/>
      <c r="C17" s="904"/>
      <c r="D17" s="904"/>
      <c r="E17" s="904"/>
      <c r="F17" s="904"/>
      <c r="G17" s="904"/>
      <c r="H17" s="904"/>
      <c r="I17" s="904"/>
      <c r="J17" s="904"/>
      <c r="K17" s="904"/>
      <c r="L17" s="256"/>
      <c r="M17" s="371"/>
    </row>
    <row r="18" spans="1:13" ht="14.25" customHeight="1" x14ac:dyDescent="0.25">
      <c r="A18" s="386"/>
      <c r="B18" s="192"/>
      <c r="C18" s="387"/>
      <c r="D18" s="387"/>
      <c r="E18" s="387"/>
      <c r="F18" s="387"/>
      <c r="G18" s="387"/>
      <c r="H18" s="387"/>
      <c r="I18" s="387"/>
      <c r="J18" s="387"/>
      <c r="K18" s="387"/>
      <c r="L18" s="192"/>
      <c r="M18" s="371"/>
    </row>
    <row r="19" spans="1:13" ht="15" customHeight="1" x14ac:dyDescent="0.25">
      <c r="A19" s="383"/>
      <c r="B19" s="384"/>
      <c r="C19" s="371"/>
      <c r="D19" s="371"/>
      <c r="E19" s="371"/>
      <c r="F19" s="371"/>
      <c r="G19" s="371"/>
      <c r="H19" s="371"/>
      <c r="I19" s="371"/>
      <c r="J19" s="371"/>
      <c r="K19" s="371"/>
      <c r="L19" s="371"/>
      <c r="M19" s="371"/>
    </row>
    <row r="20" spans="1:13" x14ac:dyDescent="0.25">
      <c r="A20" s="502"/>
      <c r="B20" s="503"/>
      <c r="J20" s="237"/>
      <c r="K20" s="250" t="s">
        <v>222</v>
      </c>
    </row>
    <row r="21" spans="1:13" ht="15.75" x14ac:dyDescent="0.25">
      <c r="A21" s="310"/>
      <c r="B21" s="310"/>
      <c r="C21" s="310"/>
      <c r="D21" s="310"/>
      <c r="E21" s="310"/>
      <c r="F21" s="310"/>
      <c r="G21" s="310"/>
      <c r="H21" s="310"/>
      <c r="I21" s="310"/>
      <c r="J21" s="310"/>
      <c r="K21" s="310"/>
      <c r="L21" s="310"/>
      <c r="M21" s="31"/>
    </row>
    <row r="22" spans="1:13" s="31" customFormat="1" ht="19.5" customHeight="1" x14ac:dyDescent="0.25">
      <c r="A22" s="911" t="s">
        <v>94</v>
      </c>
      <c r="B22" s="911"/>
      <c r="C22" s="911"/>
      <c r="D22" s="911"/>
      <c r="E22" s="911"/>
      <c r="F22" s="911"/>
      <c r="G22" s="911"/>
      <c r="H22" s="911"/>
      <c r="I22" s="911"/>
      <c r="J22" s="911"/>
      <c r="K22" s="911"/>
      <c r="L22" s="911"/>
      <c r="M22" s="345"/>
    </row>
    <row r="23" spans="1:13" ht="13.5" customHeight="1" x14ac:dyDescent="0.25">
      <c r="A23" s="345"/>
      <c r="B23" s="311"/>
      <c r="C23" s="192"/>
      <c r="D23" s="317"/>
      <c r="E23" s="317"/>
      <c r="F23" s="317"/>
      <c r="G23" s="317"/>
      <c r="H23" s="317"/>
      <c r="I23" s="317"/>
      <c r="J23" s="192"/>
      <c r="K23" s="192"/>
      <c r="L23" s="192"/>
      <c r="M23" s="345"/>
    </row>
    <row r="24" spans="1:13" s="31" customFormat="1" ht="18.75" customHeight="1" x14ac:dyDescent="0.25">
      <c r="A24" s="345"/>
      <c r="B24" s="255" t="s">
        <v>234</v>
      </c>
      <c r="C24" s="256"/>
      <c r="D24" s="257"/>
      <c r="E24" s="257"/>
      <c r="F24" s="257"/>
      <c r="G24" s="257"/>
      <c r="H24" s="257"/>
      <c r="I24" s="257"/>
      <c r="J24" s="256"/>
      <c r="K24" s="256"/>
      <c r="L24" s="256"/>
      <c r="M24" s="345"/>
    </row>
    <row r="25" spans="1:13" ht="13.5" customHeight="1" x14ac:dyDescent="0.25">
      <c r="A25" s="345"/>
      <c r="C25" s="259"/>
      <c r="D25" s="260"/>
      <c r="E25" s="259"/>
      <c r="F25" s="259"/>
      <c r="G25" s="259"/>
      <c r="H25" s="259"/>
      <c r="I25" s="192"/>
      <c r="J25" s="192"/>
      <c r="K25" s="192"/>
      <c r="L25" s="192"/>
      <c r="M25" s="345"/>
    </row>
    <row r="26" spans="1:13" ht="15" customHeight="1" x14ac:dyDescent="0.25">
      <c r="A26" s="388" t="s">
        <v>66</v>
      </c>
      <c r="B26" s="265" t="s">
        <v>95</v>
      </c>
      <c r="C26" s="319"/>
      <c r="D26" s="319"/>
      <c r="E26" s="319"/>
      <c r="F26" s="319"/>
      <c r="G26" s="319"/>
      <c r="H26" s="319"/>
      <c r="I26" s="319"/>
      <c r="J26" s="319"/>
      <c r="K26" s="319"/>
      <c r="L26" s="319"/>
      <c r="M26" s="345"/>
    </row>
    <row r="27" spans="1:13" ht="30" customHeight="1" x14ac:dyDescent="0.25">
      <c r="A27" s="388"/>
      <c r="B27" s="912" t="s">
        <v>368</v>
      </c>
      <c r="C27" s="912"/>
      <c r="D27" s="912"/>
      <c r="E27" s="912"/>
      <c r="F27" s="912"/>
      <c r="G27" s="912"/>
      <c r="H27" s="912"/>
      <c r="I27" s="912"/>
      <c r="J27" s="912"/>
      <c r="K27" s="912"/>
      <c r="L27" s="912"/>
      <c r="M27" s="345"/>
    </row>
    <row r="28" spans="1:13" s="31" customFormat="1" ht="21.75" customHeight="1" x14ac:dyDescent="0.25">
      <c r="A28" s="388"/>
      <c r="B28" s="320"/>
      <c r="C28" s="192"/>
      <c r="D28" s="192"/>
      <c r="E28" s="192"/>
      <c r="F28" s="192"/>
      <c r="G28" s="192"/>
      <c r="H28" s="192"/>
      <c r="I28" s="192"/>
      <c r="J28" s="192"/>
      <c r="K28" s="192"/>
      <c r="L28" s="192"/>
      <c r="M28" s="345"/>
    </row>
    <row r="29" spans="1:13" ht="29.25" customHeight="1" x14ac:dyDescent="0.25">
      <c r="A29" s="389"/>
      <c r="B29" s="892" t="s">
        <v>239</v>
      </c>
      <c r="C29" s="892"/>
      <c r="D29" s="892"/>
      <c r="E29" s="892"/>
      <c r="F29" s="892"/>
      <c r="G29" s="892"/>
      <c r="H29" s="892"/>
      <c r="I29" s="892"/>
      <c r="J29" s="892"/>
      <c r="K29" s="892"/>
      <c r="L29" s="892"/>
      <c r="M29" s="345"/>
    </row>
    <row r="30" spans="1:13" s="31" customFormat="1" ht="9.9499999999999993" customHeight="1" x14ac:dyDescent="0.25">
      <c r="A30" s="389"/>
      <c r="B30" s="321"/>
      <c r="C30" s="321"/>
      <c r="D30" s="321"/>
      <c r="E30" s="321"/>
      <c r="F30" s="321"/>
      <c r="G30" s="321"/>
      <c r="H30" s="321"/>
      <c r="I30" s="321"/>
      <c r="J30" s="321"/>
      <c r="K30" s="321"/>
      <c r="L30" s="321"/>
      <c r="M30" s="345"/>
    </row>
    <row r="31" spans="1:13" x14ac:dyDescent="0.25">
      <c r="A31" s="345"/>
      <c r="B31" s="344" t="s">
        <v>180</v>
      </c>
      <c r="C31" s="192"/>
      <c r="D31" s="192"/>
      <c r="E31" s="192"/>
      <c r="F31" s="344" t="s">
        <v>181</v>
      </c>
      <c r="G31" s="192"/>
      <c r="H31" s="192"/>
      <c r="I31" s="192"/>
      <c r="J31" s="192"/>
      <c r="K31" s="192"/>
      <c r="L31" s="192"/>
      <c r="M31" s="345"/>
    </row>
    <row r="32" spans="1:13" ht="41.25" customHeight="1" x14ac:dyDescent="0.25">
      <c r="A32" s="345"/>
      <c r="B32" s="913" t="s">
        <v>1</v>
      </c>
      <c r="C32" s="499" t="s">
        <v>237</v>
      </c>
      <c r="D32" s="192"/>
      <c r="E32" s="402"/>
      <c r="F32" s="915" t="s">
        <v>238</v>
      </c>
      <c r="G32" s="915"/>
      <c r="H32" s="915"/>
      <c r="I32" s="192"/>
      <c r="J32" s="192"/>
      <c r="K32" s="192"/>
      <c r="L32" s="192"/>
      <c r="M32" s="345"/>
    </row>
    <row r="33" spans="1:13" ht="30" x14ac:dyDescent="0.25">
      <c r="A33" s="345"/>
      <c r="B33" s="914"/>
      <c r="C33" s="499" t="s">
        <v>377</v>
      </c>
      <c r="D33" s="192"/>
      <c r="E33" s="916"/>
      <c r="F33" s="322" t="s">
        <v>499</v>
      </c>
      <c r="G33" s="324" t="s">
        <v>231</v>
      </c>
      <c r="H33" s="324" t="s">
        <v>496</v>
      </c>
      <c r="I33" s="192"/>
      <c r="J33" s="192"/>
      <c r="K33" s="192"/>
      <c r="L33" s="192"/>
      <c r="M33" s="345"/>
    </row>
    <row r="34" spans="1:13" ht="15" customHeight="1" x14ac:dyDescent="0.25">
      <c r="A34" s="345"/>
      <c r="B34" s="348" t="str">
        <f>IF('Bendras vertinimas'!$B$20="","",'Bendras vertinimas'!$B$20)</f>
        <v>Tiekėjas 1</v>
      </c>
      <c r="C34" s="327">
        <v>120</v>
      </c>
      <c r="D34" s="192"/>
      <c r="E34" s="916"/>
      <c r="F34" s="273">
        <f t="shared" ref="F34:F53" si="0">IF(SUM(C34:C34)=0,"",SUM(C34:C34))</f>
        <v>120</v>
      </c>
      <c r="G34" s="272">
        <f>'Kriterijų sąrašas'!L15</f>
        <v>12</v>
      </c>
      <c r="H34" s="273">
        <f>IFERROR(IF($G$34=0,"",ROUND(F34*$G$34/MAX($F$34:$F$53),3)),"")</f>
        <v>3.6</v>
      </c>
      <c r="I34" s="403"/>
      <c r="J34" s="194"/>
      <c r="K34" s="194"/>
      <c r="L34" s="194"/>
      <c r="M34" s="345"/>
    </row>
    <row r="35" spans="1:13" x14ac:dyDescent="0.25">
      <c r="A35" s="345"/>
      <c r="B35" s="348" t="str">
        <f>IF('Bendras vertinimas'!$B$21="","",'Bendras vertinimas'!$B$21)</f>
        <v>Tiekėjas 2</v>
      </c>
      <c r="C35" s="327">
        <v>180</v>
      </c>
      <c r="D35" s="192"/>
      <c r="E35" s="916"/>
      <c r="F35" s="273">
        <f t="shared" si="0"/>
        <v>180</v>
      </c>
      <c r="G35" s="263"/>
      <c r="H35" s="273">
        <f t="shared" ref="H35:H53" si="1">IFERROR(IF($G$34=0,"",ROUND(F35*$G$34/MAX($F$34:$F$53),3)),"")</f>
        <v>5.4</v>
      </c>
      <c r="I35" s="403"/>
      <c r="J35" s="194"/>
      <c r="K35" s="194"/>
      <c r="L35" s="194"/>
      <c r="M35" s="345"/>
    </row>
    <row r="36" spans="1:13" x14ac:dyDescent="0.25">
      <c r="A36" s="345"/>
      <c r="B36" s="348" t="str">
        <f>IF('Bendras vertinimas'!$B$22="","",'Bendras vertinimas'!$B$22)</f>
        <v>Tiekėjas 3</v>
      </c>
      <c r="C36" s="327">
        <v>220</v>
      </c>
      <c r="D36" s="192"/>
      <c r="E36" s="916"/>
      <c r="F36" s="273">
        <f t="shared" si="0"/>
        <v>220</v>
      </c>
      <c r="G36" s="263"/>
      <c r="H36" s="273">
        <f t="shared" si="1"/>
        <v>6.6</v>
      </c>
      <c r="I36" s="403"/>
      <c r="J36" s="194"/>
      <c r="K36" s="194"/>
      <c r="L36" s="194"/>
      <c r="M36" s="345"/>
    </row>
    <row r="37" spans="1:13" x14ac:dyDescent="0.25">
      <c r="A37" s="345"/>
      <c r="B37" s="348" t="str">
        <f>IF('Bendras vertinimas'!$B$23="","",'Bendras vertinimas'!$B$23)</f>
        <v>Tiekėjas 4</v>
      </c>
      <c r="C37" s="327">
        <v>400</v>
      </c>
      <c r="D37" s="192"/>
      <c r="E37" s="916"/>
      <c r="F37" s="273">
        <f t="shared" si="0"/>
        <v>400</v>
      </c>
      <c r="G37" s="263"/>
      <c r="H37" s="273">
        <f t="shared" si="1"/>
        <v>12</v>
      </c>
      <c r="I37" s="403"/>
      <c r="J37" s="194"/>
      <c r="K37" s="194"/>
      <c r="L37" s="194"/>
      <c r="M37" s="345"/>
    </row>
    <row r="38" spans="1:13" x14ac:dyDescent="0.25">
      <c r="A38" s="345"/>
      <c r="B38" s="348" t="str">
        <f>IF('Bendras vertinimas'!$B$24="","",'Bendras vertinimas'!$B$24)</f>
        <v>Tiekėjas 5</v>
      </c>
      <c r="C38" s="327"/>
      <c r="D38" s="192"/>
      <c r="E38" s="916"/>
      <c r="F38" s="273" t="str">
        <f t="shared" si="0"/>
        <v/>
      </c>
      <c r="G38" s="263"/>
      <c r="H38" s="273" t="str">
        <f t="shared" si="1"/>
        <v/>
      </c>
      <c r="I38" s="192"/>
      <c r="J38" s="192"/>
      <c r="K38" s="192"/>
      <c r="L38" s="192"/>
      <c r="M38" s="345"/>
    </row>
    <row r="39" spans="1:13" ht="15.75" customHeight="1" x14ac:dyDescent="0.25">
      <c r="A39" s="345"/>
      <c r="B39" s="348" t="str">
        <f>IF('Bendras vertinimas'!$B$25="","",'Bendras vertinimas'!$B$25)</f>
        <v>Tiekėjas 6</v>
      </c>
      <c r="C39" s="327"/>
      <c r="D39" s="192"/>
      <c r="E39" s="916"/>
      <c r="F39" s="273" t="str">
        <f t="shared" si="0"/>
        <v/>
      </c>
      <c r="G39" s="263"/>
      <c r="H39" s="273" t="str">
        <f t="shared" si="1"/>
        <v/>
      </c>
      <c r="I39" s="403"/>
      <c r="J39" s="158"/>
      <c r="K39" s="158"/>
      <c r="L39" s="158"/>
      <c r="M39" s="345"/>
    </row>
    <row r="40" spans="1:13" x14ac:dyDescent="0.25">
      <c r="A40" s="345"/>
      <c r="B40" s="348" t="str">
        <f>IF('Bendras vertinimas'!$B$26="","",'Bendras vertinimas'!$B$26)</f>
        <v>Tiekėjas 7</v>
      </c>
      <c r="C40" s="327"/>
      <c r="D40" s="192"/>
      <c r="E40" s="916"/>
      <c r="F40" s="273" t="str">
        <f t="shared" si="0"/>
        <v/>
      </c>
      <c r="G40" s="263"/>
      <c r="H40" s="273" t="str">
        <f t="shared" si="1"/>
        <v/>
      </c>
      <c r="I40" s="403"/>
      <c r="J40" s="158"/>
      <c r="K40" s="158"/>
      <c r="L40" s="158"/>
      <c r="M40" s="345"/>
    </row>
    <row r="41" spans="1:13" x14ac:dyDescent="0.25">
      <c r="A41" s="345"/>
      <c r="B41" s="348" t="str">
        <f>IF('Bendras vertinimas'!$B$27="","",'Bendras vertinimas'!$B$27)</f>
        <v>Tiekėjas 8</v>
      </c>
      <c r="C41" s="327"/>
      <c r="D41" s="192"/>
      <c r="E41" s="916"/>
      <c r="F41" s="273" t="str">
        <f t="shared" si="0"/>
        <v/>
      </c>
      <c r="G41" s="263"/>
      <c r="H41" s="273" t="str">
        <f t="shared" si="1"/>
        <v/>
      </c>
      <c r="I41" s="403"/>
      <c r="J41" s="158"/>
      <c r="K41" s="158"/>
      <c r="L41" s="158"/>
      <c r="M41" s="345"/>
    </row>
    <row r="42" spans="1:13" x14ac:dyDescent="0.25">
      <c r="A42" s="345"/>
      <c r="B42" s="348" t="str">
        <f>IF('Bendras vertinimas'!$B$28="","",'Bendras vertinimas'!$B$28)</f>
        <v>Tiekėjas 9</v>
      </c>
      <c r="C42" s="327"/>
      <c r="D42" s="192"/>
      <c r="E42" s="916"/>
      <c r="F42" s="273" t="str">
        <f t="shared" si="0"/>
        <v/>
      </c>
      <c r="G42" s="263"/>
      <c r="H42" s="273" t="str">
        <f t="shared" si="1"/>
        <v/>
      </c>
      <c r="I42" s="403"/>
      <c r="J42" s="158"/>
      <c r="K42" s="158"/>
      <c r="L42" s="158"/>
      <c r="M42" s="345"/>
    </row>
    <row r="43" spans="1:13" x14ac:dyDescent="0.25">
      <c r="A43" s="345"/>
      <c r="B43" s="348" t="str">
        <f>IF('Bendras vertinimas'!$B$29="","",'Bendras vertinimas'!$B$29)</f>
        <v>Tiekėjas 10</v>
      </c>
      <c r="C43" s="327"/>
      <c r="D43" s="192"/>
      <c r="E43" s="916"/>
      <c r="F43" s="273" t="str">
        <f t="shared" si="0"/>
        <v/>
      </c>
      <c r="G43" s="263"/>
      <c r="H43" s="273" t="str">
        <f t="shared" si="1"/>
        <v/>
      </c>
      <c r="I43" s="403"/>
      <c r="J43" s="158"/>
      <c r="K43" s="158"/>
      <c r="L43" s="158"/>
      <c r="M43" s="345"/>
    </row>
    <row r="44" spans="1:13" x14ac:dyDescent="0.25">
      <c r="A44" s="345"/>
      <c r="B44" s="348" t="str">
        <f>IF('Bendras vertinimas'!$B$30="","",'Bendras vertinimas'!$B$30)</f>
        <v>Tiekėjas 11</v>
      </c>
      <c r="C44" s="327"/>
      <c r="D44" s="192"/>
      <c r="E44" s="500"/>
      <c r="F44" s="273" t="str">
        <f t="shared" si="0"/>
        <v/>
      </c>
      <c r="G44" s="263"/>
      <c r="H44" s="273" t="str">
        <f t="shared" si="1"/>
        <v/>
      </c>
      <c r="I44" s="401"/>
      <c r="J44" s="401"/>
      <c r="K44" s="401"/>
      <c r="L44" s="401"/>
      <c r="M44" s="345"/>
    </row>
    <row r="45" spans="1:13" x14ac:dyDescent="0.25">
      <c r="A45" s="345"/>
      <c r="B45" s="348" t="str">
        <f>IF('Bendras vertinimas'!$B$31="","",'Bendras vertinimas'!$B$31)</f>
        <v>Tiekėjas 12</v>
      </c>
      <c r="C45" s="327"/>
      <c r="D45" s="192"/>
      <c r="E45" s="500"/>
      <c r="F45" s="273" t="str">
        <f t="shared" si="0"/>
        <v/>
      </c>
      <c r="G45" s="263"/>
      <c r="H45" s="273" t="str">
        <f t="shared" si="1"/>
        <v/>
      </c>
      <c r="I45" s="401"/>
      <c r="J45" s="401"/>
      <c r="K45" s="401"/>
      <c r="L45" s="401"/>
      <c r="M45" s="345"/>
    </row>
    <row r="46" spans="1:13" x14ac:dyDescent="0.25">
      <c r="A46" s="345"/>
      <c r="B46" s="348" t="str">
        <f>IF('Bendras vertinimas'!$B$32="","",'Bendras vertinimas'!$B$32)</f>
        <v>Tiekėjas 13</v>
      </c>
      <c r="C46" s="327"/>
      <c r="D46" s="192"/>
      <c r="E46" s="500"/>
      <c r="F46" s="273" t="str">
        <f t="shared" si="0"/>
        <v/>
      </c>
      <c r="G46" s="263"/>
      <c r="H46" s="273" t="str">
        <f t="shared" si="1"/>
        <v/>
      </c>
      <c r="I46" s="401"/>
      <c r="J46" s="401"/>
      <c r="K46" s="401"/>
      <c r="L46" s="401"/>
      <c r="M46" s="345"/>
    </row>
    <row r="47" spans="1:13" x14ac:dyDescent="0.25">
      <c r="A47" s="345"/>
      <c r="B47" s="348" t="str">
        <f>IF('Bendras vertinimas'!$B$33="","",'Bendras vertinimas'!$B$33)</f>
        <v>Tiekėjas 14</v>
      </c>
      <c r="C47" s="327"/>
      <c r="D47" s="192"/>
      <c r="E47" s="500"/>
      <c r="F47" s="273" t="str">
        <f t="shared" si="0"/>
        <v/>
      </c>
      <c r="G47" s="263"/>
      <c r="H47" s="273" t="str">
        <f t="shared" si="1"/>
        <v/>
      </c>
      <c r="I47" s="401"/>
      <c r="J47" s="401"/>
      <c r="K47" s="401"/>
      <c r="L47" s="401"/>
      <c r="M47" s="345"/>
    </row>
    <row r="48" spans="1:13" x14ac:dyDescent="0.25">
      <c r="A48" s="345"/>
      <c r="B48" s="348" t="str">
        <f>IF('Bendras vertinimas'!$B$34="","",'Bendras vertinimas'!$B$34)</f>
        <v>Tiekėjas 15</v>
      </c>
      <c r="C48" s="327"/>
      <c r="D48" s="192"/>
      <c r="E48" s="500"/>
      <c r="F48" s="273" t="str">
        <f t="shared" si="0"/>
        <v/>
      </c>
      <c r="G48" s="263"/>
      <c r="H48" s="273" t="str">
        <f t="shared" si="1"/>
        <v/>
      </c>
      <c r="I48" s="401"/>
      <c r="J48" s="401"/>
      <c r="K48" s="401"/>
      <c r="L48" s="401"/>
      <c r="M48" s="345"/>
    </row>
    <row r="49" spans="1:14" x14ac:dyDescent="0.25">
      <c r="A49" s="345"/>
      <c r="B49" s="348" t="str">
        <f>IF('Bendras vertinimas'!$B$35="","",'Bendras vertinimas'!$B$35)</f>
        <v>Tiekėjas 16</v>
      </c>
      <c r="C49" s="327"/>
      <c r="D49" s="192"/>
      <c r="E49" s="500"/>
      <c r="F49" s="273" t="str">
        <f t="shared" si="0"/>
        <v/>
      </c>
      <c r="G49" s="263"/>
      <c r="H49" s="273" t="str">
        <f t="shared" si="1"/>
        <v/>
      </c>
      <c r="I49" s="401"/>
      <c r="J49" s="401"/>
      <c r="K49" s="401"/>
      <c r="L49" s="401"/>
      <c r="M49" s="345"/>
    </row>
    <row r="50" spans="1:14" x14ac:dyDescent="0.25">
      <c r="A50" s="345"/>
      <c r="B50" s="348" t="str">
        <f>IF('Bendras vertinimas'!$B$36="","",'Bendras vertinimas'!$B$36)</f>
        <v>Tiekėjas 17</v>
      </c>
      <c r="C50" s="327"/>
      <c r="D50" s="192"/>
      <c r="E50" s="500"/>
      <c r="F50" s="273" t="str">
        <f t="shared" si="0"/>
        <v/>
      </c>
      <c r="G50" s="263"/>
      <c r="H50" s="273" t="str">
        <f t="shared" si="1"/>
        <v/>
      </c>
      <c r="I50" s="401"/>
      <c r="J50" s="401"/>
      <c r="K50" s="401"/>
      <c r="L50" s="401"/>
      <c r="M50" s="345"/>
    </row>
    <row r="51" spans="1:14" x14ac:dyDescent="0.25">
      <c r="A51" s="345"/>
      <c r="B51" s="348" t="str">
        <f>IF('Bendras vertinimas'!$B$37="","",'Bendras vertinimas'!$B$37)</f>
        <v>Tiekėjas 18</v>
      </c>
      <c r="C51" s="327"/>
      <c r="D51" s="192"/>
      <c r="E51" s="500"/>
      <c r="F51" s="273" t="str">
        <f t="shared" si="0"/>
        <v/>
      </c>
      <c r="G51" s="263"/>
      <c r="H51" s="273" t="str">
        <f t="shared" si="1"/>
        <v/>
      </c>
      <c r="I51" s="401"/>
      <c r="J51" s="401"/>
      <c r="K51" s="401"/>
      <c r="L51" s="401"/>
      <c r="M51" s="345"/>
    </row>
    <row r="52" spans="1:14" x14ac:dyDescent="0.25">
      <c r="A52" s="345"/>
      <c r="B52" s="348" t="str">
        <f>IF('Bendras vertinimas'!$B$38="","",'Bendras vertinimas'!$B$38)</f>
        <v>Tiekėjas 19</v>
      </c>
      <c r="C52" s="327"/>
      <c r="D52" s="192"/>
      <c r="E52" s="500"/>
      <c r="F52" s="273" t="str">
        <f t="shared" si="0"/>
        <v/>
      </c>
      <c r="G52" s="263"/>
      <c r="H52" s="273" t="str">
        <f t="shared" si="1"/>
        <v/>
      </c>
      <c r="I52" s="401"/>
      <c r="J52" s="401"/>
      <c r="K52" s="401"/>
      <c r="L52" s="401"/>
      <c r="M52" s="345"/>
    </row>
    <row r="53" spans="1:14" x14ac:dyDescent="0.25">
      <c r="A53" s="345"/>
      <c r="B53" s="348" t="str">
        <f>IF('Bendras vertinimas'!$B$39="","",'Bendras vertinimas'!$B$39)</f>
        <v>Tiekėjas 20</v>
      </c>
      <c r="C53" s="327"/>
      <c r="D53" s="192"/>
      <c r="E53" s="500"/>
      <c r="F53" s="273" t="str">
        <f t="shared" si="0"/>
        <v/>
      </c>
      <c r="G53" s="263"/>
      <c r="H53" s="273" t="str">
        <f t="shared" si="1"/>
        <v/>
      </c>
      <c r="I53" s="401"/>
      <c r="J53" s="401"/>
      <c r="K53" s="401"/>
      <c r="L53" s="401"/>
      <c r="M53" s="345"/>
    </row>
    <row r="54" spans="1:14" ht="9.9499999999999993" customHeight="1" x14ac:dyDescent="0.25">
      <c r="A54" s="345"/>
      <c r="B54" s="31"/>
      <c r="C54" s="31"/>
      <c r="D54" s="31"/>
      <c r="E54" s="31"/>
      <c r="F54" s="31"/>
      <c r="G54" s="31"/>
      <c r="H54" s="31"/>
      <c r="I54" s="31"/>
      <c r="J54" s="31"/>
      <c r="K54" s="31"/>
      <c r="M54" s="345"/>
    </row>
    <row r="55" spans="1:14" s="31" customFormat="1" ht="5.0999999999999996" customHeight="1" x14ac:dyDescent="0.25">
      <c r="A55" s="345"/>
      <c r="B55" s="345"/>
      <c r="C55" s="345"/>
      <c r="D55" s="345"/>
      <c r="E55" s="345"/>
      <c r="F55" s="345"/>
      <c r="G55" s="345"/>
      <c r="H55" s="345"/>
      <c r="I55" s="345"/>
      <c r="J55" s="345"/>
      <c r="K55" s="345"/>
      <c r="L55" s="345"/>
      <c r="M55" s="345"/>
    </row>
    <row r="56" spans="1:14" x14ac:dyDescent="0.25">
      <c r="A56" s="31"/>
      <c r="B56" s="31"/>
      <c r="C56" s="31"/>
      <c r="D56" s="31"/>
      <c r="E56" s="31"/>
      <c r="F56" s="31"/>
      <c r="G56" s="31"/>
      <c r="H56" s="31"/>
      <c r="I56" s="31"/>
      <c r="J56" s="237"/>
      <c r="K56" s="250" t="s">
        <v>222</v>
      </c>
      <c r="M56" s="31"/>
      <c r="N56" s="31"/>
    </row>
  </sheetData>
  <mergeCells count="15">
    <mergeCell ref="A22:L22"/>
    <mergeCell ref="B27:L27"/>
    <mergeCell ref="B29:L29"/>
    <mergeCell ref="B32:B33"/>
    <mergeCell ref="F32:H32"/>
    <mergeCell ref="E33:E43"/>
    <mergeCell ref="A1:M1"/>
    <mergeCell ref="A7:M7"/>
    <mergeCell ref="A9:L9"/>
    <mergeCell ref="A10:A17"/>
    <mergeCell ref="C11:K11"/>
    <mergeCell ref="C12:K12"/>
    <mergeCell ref="C13:K13"/>
    <mergeCell ref="C16:K17"/>
    <mergeCell ref="B15:L15"/>
  </mergeCells>
  <conditionalFormatting sqref="B13:C13">
    <cfRule type="expression" dxfId="7" priority="1">
      <formula>$S13=1</formula>
    </cfRule>
  </conditionalFormatting>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28"/>
  <sheetViews>
    <sheetView showGridLines="0" topLeftCell="A48" zoomScaleNormal="100" zoomScaleSheetLayoutView="100" workbookViewId="0">
      <selection activeCell="E89" sqref="E89"/>
    </sheetView>
  </sheetViews>
  <sheetFormatPr defaultColWidth="9.140625" defaultRowHeight="15" x14ac:dyDescent="0.25"/>
  <cols>
    <col min="1" max="1" width="4.42578125" style="118" customWidth="1"/>
    <col min="2" max="2" width="20.28515625" style="32" customWidth="1"/>
    <col min="3" max="4" width="11.7109375" style="32" customWidth="1"/>
    <col min="5" max="6" width="9.140625" style="32" customWidth="1"/>
    <col min="7" max="7" width="5.7109375" style="32" customWidth="1"/>
    <col min="8" max="10" width="9.140625" style="32" customWidth="1"/>
    <col min="11" max="11" width="7.5703125" style="32" customWidth="1"/>
    <col min="12" max="12" width="8.7109375" style="32" customWidth="1"/>
    <col min="13" max="13" width="8.5703125" style="32" customWidth="1"/>
    <col min="14" max="14" width="2.5703125" style="35" customWidth="1"/>
    <col min="15" max="15" width="4.140625" style="35" customWidth="1"/>
    <col min="16" max="17" width="9.140625" style="35" customWidth="1"/>
    <col min="18" max="18" width="9.140625" style="31" customWidth="1"/>
    <col min="19" max="20" width="9.140625" style="32" customWidth="1"/>
    <col min="21" max="22" width="9.140625" style="100" hidden="1" customWidth="1"/>
    <col min="23" max="16384" width="9.140625" style="32"/>
  </cols>
  <sheetData>
    <row r="1" spans="1:22" ht="30" customHeight="1" x14ac:dyDescent="0.25">
      <c r="A1" s="895" t="s">
        <v>354</v>
      </c>
      <c r="B1" s="895"/>
      <c r="C1" s="895"/>
      <c r="D1" s="895"/>
      <c r="E1" s="895"/>
      <c r="F1" s="895"/>
      <c r="G1" s="895"/>
      <c r="H1" s="895"/>
      <c r="I1" s="895"/>
      <c r="J1" s="895"/>
      <c r="K1" s="895"/>
      <c r="L1" s="895"/>
      <c r="M1" s="895"/>
      <c r="N1" s="305"/>
      <c r="O1" s="153"/>
      <c r="P1" s="32"/>
      <c r="Q1" s="32"/>
      <c r="R1" s="32"/>
      <c r="U1" s="32"/>
      <c r="V1" s="32"/>
    </row>
    <row r="2" spans="1:22" s="31" customFormat="1" ht="13.5" customHeight="1" x14ac:dyDescent="0.25">
      <c r="A2" s="334"/>
      <c r="B2" s="334"/>
      <c r="C2" s="328"/>
      <c r="D2" s="328"/>
      <c r="E2" s="328"/>
      <c r="F2" s="328"/>
      <c r="G2" s="328"/>
      <c r="H2" s="328"/>
      <c r="I2" s="328"/>
      <c r="J2" s="328"/>
      <c r="K2" s="328"/>
      <c r="L2" s="53"/>
      <c r="N2" s="35"/>
      <c r="O2" s="35"/>
      <c r="P2" s="35"/>
      <c r="Q2" s="35"/>
      <c r="U2" s="333"/>
      <c r="V2" s="333"/>
    </row>
    <row r="3" spans="1:22" x14ac:dyDescent="0.25">
      <c r="A3" s="32"/>
      <c r="B3" s="242" t="s">
        <v>130</v>
      </c>
    </row>
    <row r="4" spans="1:22" ht="15" customHeight="1" x14ac:dyDescent="0.25">
      <c r="A4" s="32"/>
      <c r="B4" s="242" t="s">
        <v>381</v>
      </c>
    </row>
    <row r="5" spans="1:22" x14ac:dyDescent="0.25">
      <c r="A5" s="32"/>
      <c r="B5" s="242" t="s">
        <v>188</v>
      </c>
    </row>
    <row r="6" spans="1:22" ht="16.5" customHeight="1" x14ac:dyDescent="0.25">
      <c r="A6" s="32"/>
      <c r="B6" s="242"/>
    </row>
    <row r="7" spans="1:22" ht="15.75" x14ac:dyDescent="0.25">
      <c r="A7" s="396" t="s">
        <v>380</v>
      </c>
      <c r="B7" s="397"/>
      <c r="C7" s="398"/>
      <c r="D7" s="396"/>
      <c r="E7" s="396"/>
      <c r="F7" s="396"/>
      <c r="G7" s="396"/>
      <c r="H7" s="396"/>
      <c r="I7" s="396"/>
      <c r="J7" s="396"/>
      <c r="K7" s="396"/>
      <c r="L7" s="396"/>
      <c r="M7" s="398"/>
      <c r="N7" s="418"/>
      <c r="O7" s="366"/>
      <c r="P7" s="32"/>
      <c r="Q7" s="32"/>
      <c r="R7" s="32"/>
      <c r="U7" s="32"/>
      <c r="V7" s="32"/>
    </row>
    <row r="8" spans="1:22" s="31" customFormat="1" ht="26.25" customHeight="1" x14ac:dyDescent="0.25">
      <c r="A8" s="355"/>
      <c r="B8" s="334"/>
      <c r="C8" s="356"/>
      <c r="D8" s="355"/>
      <c r="E8" s="355"/>
      <c r="F8" s="355"/>
      <c r="G8" s="355"/>
      <c r="H8" s="355"/>
      <c r="I8" s="355"/>
      <c r="J8" s="355"/>
      <c r="K8" s="355"/>
      <c r="L8" s="54"/>
      <c r="M8" s="356"/>
      <c r="N8" s="310"/>
    </row>
    <row r="9" spans="1:22" s="31" customFormat="1" ht="19.5" customHeight="1" x14ac:dyDescent="0.25">
      <c r="A9" s="897" t="s">
        <v>165</v>
      </c>
      <c r="B9" s="897"/>
      <c r="C9" s="897"/>
      <c r="D9" s="897"/>
      <c r="E9" s="897"/>
      <c r="F9" s="897"/>
      <c r="G9" s="897"/>
      <c r="H9" s="897"/>
      <c r="I9" s="897"/>
      <c r="J9" s="897"/>
      <c r="K9" s="897"/>
      <c r="L9" s="897"/>
      <c r="M9" s="897"/>
      <c r="N9" s="371"/>
      <c r="O9" s="371"/>
      <c r="U9" s="333"/>
      <c r="V9" s="333"/>
    </row>
    <row r="10" spans="1:22" s="31" customFormat="1" ht="24.75" customHeight="1" x14ac:dyDescent="0.25">
      <c r="A10" s="368"/>
      <c r="B10" s="244"/>
      <c r="C10" s="244"/>
      <c r="D10" s="244"/>
      <c r="E10" s="244"/>
      <c r="F10" s="244"/>
      <c r="G10" s="244"/>
      <c r="H10" s="244"/>
      <c r="I10" s="244"/>
      <c r="J10" s="244"/>
      <c r="K10" s="244"/>
      <c r="L10" s="244"/>
      <c r="M10" s="244"/>
      <c r="O10" s="371"/>
      <c r="U10" s="333"/>
      <c r="V10" s="333"/>
    </row>
    <row r="11" spans="1:22" s="31" customFormat="1" x14ac:dyDescent="0.25">
      <c r="A11" s="369"/>
      <c r="B11" s="918" t="s">
        <v>95</v>
      </c>
      <c r="C11" s="918"/>
      <c r="D11" s="918"/>
      <c r="E11" s="918"/>
      <c r="F11" s="918"/>
      <c r="G11" s="918"/>
      <c r="H11" s="918"/>
      <c r="I11" s="918"/>
      <c r="J11" s="918"/>
      <c r="K11" s="918"/>
      <c r="L11" s="509"/>
      <c r="M11" s="256"/>
      <c r="N11" s="206"/>
      <c r="O11" s="370"/>
      <c r="P11" s="35"/>
      <c r="Q11" s="35"/>
      <c r="U11" s="333"/>
      <c r="V11" s="333"/>
    </row>
    <row r="12" spans="1:22" s="31" customFormat="1" ht="30.75" customHeight="1" x14ac:dyDescent="0.25">
      <c r="A12" s="369"/>
      <c r="B12" s="919" t="s">
        <v>408</v>
      </c>
      <c r="C12" s="919"/>
      <c r="D12" s="919"/>
      <c r="E12" s="919"/>
      <c r="F12" s="919"/>
      <c r="G12" s="919"/>
      <c r="H12" s="919"/>
      <c r="I12" s="919"/>
      <c r="J12" s="919"/>
      <c r="K12" s="919"/>
      <c r="L12" s="919"/>
      <c r="M12" s="919"/>
      <c r="N12" s="206"/>
      <c r="O12" s="370"/>
      <c r="P12" s="35"/>
      <c r="Q12" s="35"/>
      <c r="U12" s="333"/>
      <c r="V12" s="333"/>
    </row>
    <row r="13" spans="1:22" s="31" customFormat="1" ht="15" customHeight="1" x14ac:dyDescent="0.25">
      <c r="A13" s="369"/>
      <c r="B13" s="965"/>
      <c r="C13" s="965"/>
      <c r="D13" s="965"/>
      <c r="E13" s="965"/>
      <c r="F13" s="965"/>
      <c r="G13" s="965"/>
      <c r="H13" s="965"/>
      <c r="I13" s="965"/>
      <c r="J13" s="965"/>
      <c r="K13" s="965"/>
      <c r="L13" s="965"/>
      <c r="M13" s="965"/>
      <c r="N13" s="35"/>
      <c r="O13" s="370"/>
      <c r="P13" s="35"/>
      <c r="Q13" s="35"/>
      <c r="U13" s="333"/>
      <c r="V13" s="333"/>
    </row>
    <row r="14" spans="1:22" ht="34.5" customHeight="1" x14ac:dyDescent="0.25">
      <c r="A14" s="369"/>
      <c r="B14" s="930" t="s">
        <v>432</v>
      </c>
      <c r="C14" s="930"/>
      <c r="D14" s="930"/>
      <c r="E14" s="930"/>
      <c r="F14" s="930"/>
      <c r="G14" s="930"/>
      <c r="H14" s="930"/>
      <c r="I14" s="930"/>
      <c r="J14" s="930"/>
      <c r="K14" s="930"/>
      <c r="L14" s="930"/>
      <c r="M14" s="930"/>
      <c r="N14" s="206"/>
      <c r="O14" s="370"/>
    </row>
    <row r="15" spans="1:22" s="31" customFormat="1" ht="14.25" customHeight="1" x14ac:dyDescent="0.25">
      <c r="A15" s="369"/>
      <c r="N15" s="35"/>
      <c r="O15" s="370"/>
      <c r="P15" s="35"/>
      <c r="Q15" s="35"/>
      <c r="U15" s="333"/>
      <c r="V15" s="333"/>
    </row>
    <row r="16" spans="1:22" ht="14.25" customHeight="1" x14ac:dyDescent="0.25">
      <c r="A16" s="370"/>
      <c r="B16" s="198" t="s">
        <v>3</v>
      </c>
      <c r="C16" s="921" t="s">
        <v>4</v>
      </c>
      <c r="D16" s="921"/>
      <c r="E16" s="921"/>
      <c r="F16" s="921"/>
      <c r="G16" s="921"/>
      <c r="H16" s="921"/>
      <c r="I16" s="921"/>
      <c r="J16" s="921"/>
      <c r="K16" s="921"/>
      <c r="L16" s="922" t="s">
        <v>170</v>
      </c>
      <c r="M16" s="78"/>
      <c r="N16" s="78"/>
      <c r="O16" s="375"/>
      <c r="P16" s="78"/>
      <c r="Q16" s="78"/>
      <c r="R16" s="78"/>
    </row>
    <row r="17" spans="1:22" x14ac:dyDescent="0.25">
      <c r="A17" s="370"/>
      <c r="B17" s="908" t="s">
        <v>355</v>
      </c>
      <c r="C17" s="959" t="s">
        <v>378</v>
      </c>
      <c r="D17" s="960"/>
      <c r="E17" s="960"/>
      <c r="F17" s="960"/>
      <c r="G17" s="960"/>
      <c r="H17" s="960"/>
      <c r="I17" s="960"/>
      <c r="J17" s="960"/>
      <c r="K17" s="961"/>
      <c r="L17" s="922"/>
      <c r="M17" s="78"/>
      <c r="N17" s="78"/>
      <c r="O17" s="375"/>
      <c r="P17" s="78"/>
      <c r="Q17" s="78"/>
      <c r="R17" s="78"/>
    </row>
    <row r="18" spans="1:22" ht="15" customHeight="1" x14ac:dyDescent="0.25">
      <c r="A18" s="370"/>
      <c r="B18" s="909"/>
      <c r="C18" s="924" t="s">
        <v>433</v>
      </c>
      <c r="D18" s="925"/>
      <c r="E18" s="925"/>
      <c r="F18" s="925"/>
      <c r="G18" s="925"/>
      <c r="H18" s="925"/>
      <c r="I18" s="925"/>
      <c r="J18" s="925"/>
      <c r="K18" s="926"/>
      <c r="L18" s="367"/>
      <c r="M18" s="82"/>
      <c r="N18" s="82"/>
      <c r="O18" s="376"/>
      <c r="P18" s="82"/>
      <c r="Q18" s="82"/>
      <c r="R18" s="82"/>
      <c r="U18" s="98" t="b">
        <v>1</v>
      </c>
      <c r="V18" s="98">
        <f>IF(U18=TRUE,0,1)</f>
        <v>0</v>
      </c>
    </row>
    <row r="19" spans="1:22" ht="15" customHeight="1" x14ac:dyDescent="0.25">
      <c r="A19" s="370"/>
      <c r="B19" s="909"/>
      <c r="C19" s="924" t="s">
        <v>434</v>
      </c>
      <c r="D19" s="925"/>
      <c r="E19" s="925"/>
      <c r="F19" s="925"/>
      <c r="G19" s="925"/>
      <c r="H19" s="925"/>
      <c r="I19" s="925"/>
      <c r="J19" s="925"/>
      <c r="K19" s="926"/>
      <c r="L19" s="367"/>
      <c r="M19" s="82"/>
      <c r="N19" s="82"/>
      <c r="O19" s="376"/>
      <c r="P19" s="82"/>
      <c r="Q19" s="82"/>
      <c r="R19" s="82"/>
      <c r="U19" s="98" t="b">
        <v>1</v>
      </c>
      <c r="V19" s="98">
        <f>IF(U19=TRUE,0,1)</f>
        <v>0</v>
      </c>
    </row>
    <row r="20" spans="1:22" ht="49.5" customHeight="1" x14ac:dyDescent="0.25">
      <c r="A20" s="370"/>
      <c r="B20" s="910"/>
      <c r="C20" s="956" t="s">
        <v>437</v>
      </c>
      <c r="D20" s="957"/>
      <c r="E20" s="957"/>
      <c r="F20" s="957"/>
      <c r="G20" s="957"/>
      <c r="H20" s="957"/>
      <c r="I20" s="957"/>
      <c r="J20" s="957"/>
      <c r="K20" s="958"/>
      <c r="L20" s="508"/>
      <c r="M20" s="82"/>
      <c r="N20" s="82"/>
      <c r="O20" s="376"/>
      <c r="P20" s="82"/>
      <c r="Q20" s="82"/>
      <c r="R20" s="82"/>
    </row>
    <row r="21" spans="1:22" ht="18.75" customHeight="1" x14ac:dyDescent="0.25">
      <c r="A21" s="370"/>
      <c r="B21" s="295"/>
      <c r="C21" s="63"/>
      <c r="D21" s="63"/>
      <c r="E21" s="63"/>
      <c r="F21" s="63"/>
      <c r="G21" s="63"/>
      <c r="H21" s="63"/>
      <c r="I21" s="63"/>
      <c r="J21" s="63"/>
      <c r="K21" s="82"/>
      <c r="L21" s="82"/>
      <c r="M21" s="82"/>
      <c r="N21" s="82"/>
      <c r="O21" s="376"/>
      <c r="P21" s="82"/>
      <c r="Q21" s="82"/>
      <c r="R21" s="82"/>
    </row>
    <row r="22" spans="1:22" ht="53.25" customHeight="1" x14ac:dyDescent="0.25">
      <c r="A22" s="370"/>
      <c r="B22" s="904" t="s">
        <v>411</v>
      </c>
      <c r="C22" s="904"/>
      <c r="D22" s="904"/>
      <c r="E22" s="904"/>
      <c r="F22" s="904"/>
      <c r="G22" s="904"/>
      <c r="H22" s="904"/>
      <c r="I22" s="904"/>
      <c r="J22" s="904"/>
      <c r="K22" s="904"/>
      <c r="L22" s="82"/>
      <c r="M22" s="82"/>
      <c r="N22" s="82"/>
      <c r="O22" s="376"/>
      <c r="P22" s="82"/>
      <c r="Q22" s="82"/>
      <c r="R22" s="82"/>
    </row>
    <row r="23" spans="1:22" s="118" customFormat="1" ht="15" customHeight="1" x14ac:dyDescent="0.25">
      <c r="A23" s="370"/>
      <c r="B23" s="904"/>
      <c r="C23" s="904"/>
      <c r="D23" s="904"/>
      <c r="E23" s="904"/>
      <c r="F23" s="904"/>
      <c r="G23" s="904"/>
      <c r="H23" s="904"/>
      <c r="I23" s="904"/>
      <c r="J23" s="904"/>
      <c r="K23" s="904"/>
      <c r="L23" s="452" t="s">
        <v>251</v>
      </c>
      <c r="M23" s="510"/>
      <c r="N23" s="35"/>
      <c r="O23" s="370"/>
      <c r="U23" s="101"/>
      <c r="V23" s="101"/>
    </row>
    <row r="24" spans="1:22" s="118" customFormat="1" ht="15" customHeight="1" x14ac:dyDescent="0.35">
      <c r="A24" s="370"/>
      <c r="B24" s="904"/>
      <c r="C24" s="904"/>
      <c r="D24" s="904"/>
      <c r="E24" s="904"/>
      <c r="F24" s="904"/>
      <c r="G24" s="904"/>
      <c r="H24" s="904"/>
      <c r="I24" s="904"/>
      <c r="J24" s="904"/>
      <c r="K24" s="904"/>
      <c r="L24" s="269" t="s">
        <v>240</v>
      </c>
      <c r="M24" s="269" t="s">
        <v>241</v>
      </c>
      <c r="N24" s="35"/>
      <c r="O24" s="370"/>
      <c r="U24" s="101"/>
      <c r="V24" s="101"/>
    </row>
    <row r="25" spans="1:22" s="118" customFormat="1" ht="16.5" customHeight="1" x14ac:dyDescent="0.25">
      <c r="A25" s="370"/>
      <c r="B25" s="904" t="s">
        <v>414</v>
      </c>
      <c r="C25" s="904"/>
      <c r="D25" s="904"/>
      <c r="E25" s="904"/>
      <c r="F25" s="904"/>
      <c r="G25" s="904"/>
      <c r="H25" s="904"/>
      <c r="I25" s="904"/>
      <c r="J25" s="904"/>
      <c r="K25" s="941"/>
      <c r="L25" s="272">
        <f>C85</f>
        <v>0.7</v>
      </c>
      <c r="M25" s="272">
        <f>D85</f>
        <v>0.30000000000000004</v>
      </c>
      <c r="N25" s="35"/>
      <c r="O25" s="370"/>
      <c r="U25" s="101"/>
      <c r="V25" s="101"/>
    </row>
    <row r="26" spans="1:22" ht="18" customHeight="1" x14ac:dyDescent="0.25">
      <c r="A26" s="370"/>
      <c r="B26" s="185"/>
      <c r="C26" s="337"/>
      <c r="D26" s="31"/>
      <c r="E26" s="31"/>
      <c r="F26" s="31"/>
      <c r="G26" s="31"/>
      <c r="H26" s="31"/>
      <c r="I26" s="31"/>
      <c r="J26" s="31"/>
      <c r="K26" s="31"/>
      <c r="L26" s="192"/>
      <c r="M26" s="31"/>
      <c r="O26" s="370"/>
    </row>
    <row r="27" spans="1:22" ht="18" x14ac:dyDescent="0.35">
      <c r="A27" s="370"/>
      <c r="B27" s="198" t="s">
        <v>412</v>
      </c>
      <c r="C27" s="921" t="s">
        <v>4</v>
      </c>
      <c r="D27" s="921"/>
      <c r="E27" s="921"/>
      <c r="F27" s="921"/>
      <c r="G27" s="921"/>
      <c r="H27" s="921"/>
      <c r="I27" s="921"/>
      <c r="J27" s="921"/>
      <c r="K27" s="921"/>
      <c r="L27" s="269" t="s">
        <v>240</v>
      </c>
      <c r="M27" s="78"/>
      <c r="N27" s="14"/>
      <c r="O27" s="377"/>
      <c r="P27" s="14"/>
      <c r="Q27" s="14"/>
      <c r="R27" s="14"/>
      <c r="V27" s="98">
        <f>$V$18</f>
        <v>0</v>
      </c>
    </row>
    <row r="28" spans="1:22" ht="30.75" customHeight="1" x14ac:dyDescent="0.25">
      <c r="A28" s="370"/>
      <c r="B28" s="908" t="s">
        <v>346</v>
      </c>
      <c r="C28" s="947" t="s">
        <v>435</v>
      </c>
      <c r="D28" s="948"/>
      <c r="E28" s="948"/>
      <c r="F28" s="948"/>
      <c r="G28" s="948"/>
      <c r="H28" s="948"/>
      <c r="I28" s="948"/>
      <c r="J28" s="948"/>
      <c r="K28" s="949"/>
      <c r="L28" s="946">
        <v>7</v>
      </c>
      <c r="M28" s="82"/>
      <c r="N28" s="102"/>
      <c r="O28" s="378"/>
      <c r="P28" s="102"/>
      <c r="Q28" s="102"/>
      <c r="R28" s="15"/>
      <c r="U28" s="333"/>
      <c r="V28" s="98">
        <f>$V$18</f>
        <v>0</v>
      </c>
    </row>
    <row r="29" spans="1:22" ht="13.5" customHeight="1" x14ac:dyDescent="0.25">
      <c r="A29" s="370"/>
      <c r="B29" s="909"/>
      <c r="C29" s="950"/>
      <c r="D29" s="951"/>
      <c r="E29" s="951"/>
      <c r="F29" s="951"/>
      <c r="G29" s="951"/>
      <c r="H29" s="951"/>
      <c r="I29" s="951"/>
      <c r="J29" s="951"/>
      <c r="K29" s="952"/>
      <c r="L29" s="946"/>
      <c r="M29" s="82"/>
      <c r="N29" s="15"/>
      <c r="O29" s="379"/>
      <c r="P29" s="15"/>
      <c r="Q29" s="15"/>
      <c r="R29" s="15"/>
      <c r="U29" s="333"/>
      <c r="V29" s="98">
        <f>$V$18</f>
        <v>0</v>
      </c>
    </row>
    <row r="30" spans="1:22" ht="14.25" customHeight="1" x14ac:dyDescent="0.25">
      <c r="A30" s="370"/>
      <c r="B30" s="910"/>
      <c r="C30" s="953"/>
      <c r="D30" s="954"/>
      <c r="E30" s="954"/>
      <c r="F30" s="954"/>
      <c r="G30" s="954"/>
      <c r="H30" s="954"/>
      <c r="I30" s="954"/>
      <c r="J30" s="954"/>
      <c r="K30" s="955"/>
      <c r="L30" s="946"/>
      <c r="M30" s="82"/>
      <c r="N30" s="15"/>
      <c r="O30" s="379"/>
      <c r="P30" s="15"/>
      <c r="Q30" s="15"/>
      <c r="R30" s="15"/>
      <c r="U30" s="333"/>
      <c r="V30" s="98">
        <f>$V$18</f>
        <v>0</v>
      </c>
    </row>
    <row r="31" spans="1:22" s="35" customFormat="1" ht="12.75" customHeight="1" x14ac:dyDescent="0.25">
      <c r="A31" s="370"/>
      <c r="B31" s="185"/>
      <c r="C31" s="185"/>
      <c r="N31" s="16"/>
      <c r="O31" s="380"/>
      <c r="P31" s="16"/>
      <c r="Q31" s="16"/>
      <c r="R31" s="16"/>
      <c r="U31" s="102"/>
      <c r="V31" s="102"/>
    </row>
    <row r="32" spans="1:22" s="35" customFormat="1" ht="13.5" customHeight="1" x14ac:dyDescent="0.25">
      <c r="A32" s="370"/>
      <c r="B32" s="185"/>
      <c r="C32" s="185"/>
      <c r="N32" s="16"/>
      <c r="O32" s="380"/>
      <c r="P32" s="16"/>
      <c r="Q32" s="16"/>
      <c r="R32" s="16"/>
      <c r="U32" s="102"/>
      <c r="V32" s="102"/>
    </row>
    <row r="33" spans="1:22" ht="18" x14ac:dyDescent="0.35">
      <c r="A33" s="370"/>
      <c r="B33" s="198" t="s">
        <v>413</v>
      </c>
      <c r="C33" s="921" t="s">
        <v>4</v>
      </c>
      <c r="D33" s="921"/>
      <c r="E33" s="921"/>
      <c r="F33" s="921"/>
      <c r="G33" s="921"/>
      <c r="H33" s="921"/>
      <c r="I33" s="921"/>
      <c r="J33" s="921"/>
      <c r="K33" s="921"/>
      <c r="L33" s="269" t="s">
        <v>241</v>
      </c>
      <c r="M33" s="78"/>
      <c r="N33" s="14"/>
      <c r="O33" s="377"/>
      <c r="P33" s="14"/>
      <c r="Q33" s="14"/>
      <c r="R33" s="14"/>
      <c r="V33" s="98">
        <f>$V$19</f>
        <v>0</v>
      </c>
    </row>
    <row r="34" spans="1:22" ht="78.75" customHeight="1" x14ac:dyDescent="0.25">
      <c r="A34" s="370"/>
      <c r="B34" s="531" t="s">
        <v>347</v>
      </c>
      <c r="C34" s="962" t="s">
        <v>436</v>
      </c>
      <c r="D34" s="945"/>
      <c r="E34" s="945"/>
      <c r="F34" s="945"/>
      <c r="G34" s="945"/>
      <c r="H34" s="945"/>
      <c r="I34" s="945"/>
      <c r="J34" s="945"/>
      <c r="K34" s="945"/>
      <c r="L34" s="507">
        <v>3</v>
      </c>
      <c r="M34" s="82"/>
      <c r="N34" s="15"/>
      <c r="O34" s="379"/>
      <c r="P34" s="15"/>
      <c r="Q34" s="15"/>
      <c r="R34" s="15"/>
      <c r="V34" s="98">
        <f>$V$19</f>
        <v>0</v>
      </c>
    </row>
    <row r="35" spans="1:22" ht="14.25" customHeight="1" x14ac:dyDescent="0.25">
      <c r="A35" s="370"/>
      <c r="B35" s="529"/>
      <c r="C35" s="496"/>
      <c r="D35" s="496"/>
      <c r="E35" s="496"/>
      <c r="F35" s="496"/>
      <c r="G35" s="496"/>
      <c r="H35" s="496"/>
      <c r="I35" s="496"/>
      <c r="J35" s="496"/>
      <c r="K35" s="496"/>
      <c r="L35" s="530"/>
      <c r="M35" s="496"/>
      <c r="N35" s="15"/>
      <c r="O35" s="379"/>
      <c r="P35" s="15"/>
      <c r="Q35" s="15"/>
      <c r="R35" s="15"/>
    </row>
    <row r="36" spans="1:22" ht="31.5" customHeight="1" x14ac:dyDescent="0.25">
      <c r="A36" s="370"/>
      <c r="B36" s="532" t="s">
        <v>2</v>
      </c>
      <c r="C36" s="943" t="s">
        <v>330</v>
      </c>
      <c r="D36" s="944"/>
      <c r="E36" s="944"/>
      <c r="F36" s="944"/>
      <c r="G36" s="944"/>
      <c r="H36" s="944"/>
      <c r="I36" s="944"/>
      <c r="J36" s="944"/>
      <c r="K36" s="944"/>
      <c r="L36" s="944"/>
      <c r="M36" s="82"/>
      <c r="N36" s="16"/>
      <c r="O36" s="380"/>
      <c r="P36" s="16"/>
      <c r="Q36" s="16"/>
      <c r="R36" s="12"/>
    </row>
    <row r="37" spans="1:22" ht="13.5" customHeight="1" x14ac:dyDescent="0.25">
      <c r="A37" s="370"/>
      <c r="B37" s="338"/>
      <c r="C37" s="9"/>
      <c r="D37" s="963"/>
      <c r="E37" s="964"/>
      <c r="F37" s="964"/>
      <c r="G37" s="964"/>
      <c r="H37" s="964"/>
      <c r="I37" s="964"/>
      <c r="J37" s="964"/>
      <c r="K37" s="31"/>
      <c r="L37" s="31"/>
      <c r="M37" s="31"/>
      <c r="N37" s="16"/>
      <c r="O37" s="380"/>
      <c r="P37" s="16"/>
      <c r="Q37" s="16"/>
      <c r="R37" s="12"/>
    </row>
    <row r="38" spans="1:22" ht="15" customHeight="1" x14ac:dyDescent="0.25">
      <c r="A38" s="371"/>
      <c r="B38" s="937" t="s">
        <v>438</v>
      </c>
      <c r="C38" s="937"/>
      <c r="D38" s="937"/>
      <c r="E38" s="937"/>
      <c r="F38" s="937"/>
      <c r="G38" s="937"/>
      <c r="H38" s="937"/>
      <c r="I38" s="937"/>
      <c r="J38" s="937"/>
      <c r="K38" s="937"/>
      <c r="L38" s="937"/>
      <c r="M38" s="937"/>
      <c r="N38" s="152"/>
      <c r="O38" s="371"/>
      <c r="P38" s="32"/>
      <c r="Q38" s="32"/>
      <c r="R38" s="32"/>
    </row>
    <row r="39" spans="1:22" ht="15" customHeight="1" x14ac:dyDescent="0.25">
      <c r="A39" s="371"/>
      <c r="B39" s="937"/>
      <c r="C39" s="937"/>
      <c r="D39" s="937"/>
      <c r="E39" s="937"/>
      <c r="F39" s="937"/>
      <c r="G39" s="937"/>
      <c r="H39" s="937"/>
      <c r="I39" s="937"/>
      <c r="J39" s="937"/>
      <c r="K39" s="937"/>
      <c r="L39" s="937"/>
      <c r="M39" s="937"/>
      <c r="N39" s="152"/>
      <c r="O39" s="371"/>
      <c r="P39" s="32"/>
      <c r="Q39" s="32"/>
      <c r="R39" s="32"/>
    </row>
    <row r="40" spans="1:22" ht="15" customHeight="1" x14ac:dyDescent="0.25">
      <c r="A40" s="371"/>
      <c r="B40" s="504"/>
      <c r="C40" s="937" t="s">
        <v>498</v>
      </c>
      <c r="D40" s="937"/>
      <c r="E40" s="937"/>
      <c r="F40" s="937"/>
      <c r="G40" s="937"/>
      <c r="H40" s="937"/>
      <c r="I40" s="937"/>
      <c r="J40" s="937"/>
      <c r="K40" s="937"/>
      <c r="L40" s="937"/>
      <c r="M40" s="937"/>
      <c r="N40" s="152"/>
      <c r="O40" s="371"/>
      <c r="P40" s="32"/>
      <c r="Q40" s="32"/>
      <c r="R40" s="32"/>
    </row>
    <row r="41" spans="1:22" ht="15" customHeight="1" x14ac:dyDescent="0.25">
      <c r="A41" s="371"/>
      <c r="B41" s="504"/>
      <c r="C41" s="937"/>
      <c r="D41" s="937"/>
      <c r="E41" s="937"/>
      <c r="F41" s="937"/>
      <c r="G41" s="937"/>
      <c r="H41" s="937"/>
      <c r="I41" s="937"/>
      <c r="J41" s="937"/>
      <c r="K41" s="937"/>
      <c r="L41" s="937"/>
      <c r="M41" s="937"/>
      <c r="N41" s="152"/>
      <c r="O41" s="371"/>
      <c r="P41" s="32"/>
      <c r="Q41" s="32"/>
      <c r="R41" s="32"/>
    </row>
    <row r="42" spans="1:22" x14ac:dyDescent="0.25">
      <c r="A42" s="370"/>
      <c r="B42" s="340"/>
      <c r="C42" s="931"/>
      <c r="D42" s="931"/>
      <c r="E42" s="931"/>
      <c r="F42" s="931"/>
      <c r="G42" s="931"/>
      <c r="H42" s="931"/>
      <c r="I42" s="931"/>
      <c r="J42" s="931"/>
      <c r="K42" s="931"/>
      <c r="L42" s="931"/>
      <c r="M42" s="931"/>
      <c r="N42" s="390"/>
      <c r="O42" s="380"/>
      <c r="P42" s="16"/>
      <c r="Q42" s="16"/>
      <c r="R42" s="12"/>
    </row>
    <row r="43" spans="1:22" ht="12" customHeight="1" x14ac:dyDescent="0.25">
      <c r="A43" s="383"/>
      <c r="B43" s="382"/>
      <c r="C43" s="31"/>
      <c r="D43" s="185"/>
      <c r="E43" s="31"/>
      <c r="F43" s="31"/>
      <c r="G43" s="31"/>
      <c r="H43" s="31"/>
      <c r="I43" s="31"/>
      <c r="J43" s="31"/>
      <c r="K43" s="31"/>
      <c r="L43" s="31"/>
      <c r="M43" s="31"/>
      <c r="O43" s="370"/>
    </row>
    <row r="44" spans="1:22" ht="21" customHeight="1" x14ac:dyDescent="0.25">
      <c r="A44" s="932"/>
      <c r="B44" s="933"/>
      <c r="C44" s="404"/>
      <c r="D44" s="405"/>
      <c r="E44" s="404"/>
      <c r="F44" s="404"/>
      <c r="G44" s="404"/>
      <c r="H44" s="404"/>
      <c r="I44" s="404"/>
      <c r="J44" s="404"/>
      <c r="K44" s="404"/>
      <c r="L44" s="404"/>
      <c r="M44" s="404"/>
      <c r="N44" s="406"/>
      <c r="O44" s="370"/>
    </row>
    <row r="45" spans="1:22" x14ac:dyDescent="0.25">
      <c r="A45" s="934"/>
      <c r="B45" s="935"/>
      <c r="D45" s="185"/>
      <c r="E45" s="31"/>
      <c r="L45" s="237"/>
      <c r="M45" s="250" t="s">
        <v>222</v>
      </c>
    </row>
    <row r="46" spans="1:22" x14ac:dyDescent="0.25">
      <c r="A46" s="934"/>
      <c r="B46" s="935"/>
      <c r="N46" s="31"/>
      <c r="O46" s="32"/>
      <c r="P46" s="32"/>
      <c r="Q46" s="32"/>
      <c r="R46" s="32"/>
    </row>
    <row r="47" spans="1:22" ht="20.100000000000001" customHeight="1" x14ac:dyDescent="0.25">
      <c r="A47" s="911" t="s">
        <v>94</v>
      </c>
      <c r="B47" s="911"/>
      <c r="C47" s="911"/>
      <c r="D47" s="911"/>
      <c r="E47" s="911"/>
      <c r="F47" s="911"/>
      <c r="G47" s="911"/>
      <c r="H47" s="911"/>
      <c r="I47" s="911"/>
      <c r="J47" s="911"/>
      <c r="K47" s="911"/>
      <c r="L47" s="911"/>
      <c r="M47" s="911"/>
      <c r="N47" s="345"/>
      <c r="O47" s="345"/>
      <c r="P47" s="32"/>
      <c r="Q47" s="32"/>
      <c r="R47" s="32"/>
    </row>
    <row r="48" spans="1:22" ht="15.75" customHeight="1" x14ac:dyDescent="0.25">
      <c r="A48" s="345"/>
      <c r="N48" s="310"/>
      <c r="O48" s="345"/>
      <c r="P48" s="32"/>
      <c r="Q48" s="32"/>
      <c r="R48" s="32"/>
      <c r="U48" s="32"/>
      <c r="V48" s="32"/>
    </row>
    <row r="49" spans="1:22" s="31" customFormat="1" ht="15" customHeight="1" x14ac:dyDescent="0.25">
      <c r="A49" s="345"/>
      <c r="B49" s="255" t="s">
        <v>234</v>
      </c>
      <c r="C49" s="343"/>
      <c r="D49" s="343"/>
      <c r="E49" s="343"/>
      <c r="F49" s="343"/>
      <c r="G49" s="343"/>
      <c r="H49" s="343"/>
      <c r="I49" s="343"/>
      <c r="J49" s="343"/>
      <c r="K49" s="343"/>
      <c r="L49" s="343"/>
      <c r="M49" s="343"/>
      <c r="N49" s="152"/>
      <c r="O49" s="345"/>
      <c r="U49" s="333"/>
      <c r="V49" s="333"/>
    </row>
    <row r="50" spans="1:22" s="31" customFormat="1" ht="12.75" customHeight="1" x14ac:dyDescent="0.25">
      <c r="A50" s="345"/>
      <c r="B50" s="192"/>
      <c r="C50" s="317"/>
      <c r="D50" s="317"/>
      <c r="E50" s="317"/>
      <c r="F50" s="317"/>
      <c r="G50" s="317"/>
      <c r="H50" s="317"/>
      <c r="I50" s="317"/>
      <c r="J50" s="317"/>
      <c r="K50" s="317"/>
      <c r="L50" s="317"/>
      <c r="M50" s="317"/>
      <c r="O50" s="345"/>
      <c r="U50" s="333"/>
      <c r="V50" s="333"/>
    </row>
    <row r="51" spans="1:22" s="31" customFormat="1" ht="14.25" customHeight="1" x14ac:dyDescent="0.25">
      <c r="A51" s="345"/>
      <c r="B51" s="265" t="s">
        <v>95</v>
      </c>
      <c r="C51" s="258"/>
      <c r="D51" s="258"/>
      <c r="E51" s="258"/>
      <c r="F51" s="318"/>
      <c r="G51" s="258"/>
      <c r="H51" s="258"/>
      <c r="I51" s="258"/>
      <c r="J51" s="258"/>
      <c r="K51" s="256"/>
      <c r="L51" s="256"/>
      <c r="M51" s="256"/>
      <c r="N51" s="152"/>
      <c r="O51" s="345"/>
      <c r="U51" s="333"/>
      <c r="V51" s="333"/>
    </row>
    <row r="52" spans="1:22" s="31" customFormat="1" ht="15" customHeight="1" x14ac:dyDescent="0.25">
      <c r="A52" s="373"/>
      <c r="B52" s="257" t="s">
        <v>419</v>
      </c>
      <c r="C52" s="505"/>
      <c r="D52" s="505"/>
      <c r="E52" s="505"/>
      <c r="F52" s="505"/>
      <c r="G52" s="505"/>
      <c r="H52" s="505"/>
      <c r="I52" s="505"/>
      <c r="J52" s="505"/>
      <c r="K52" s="505"/>
      <c r="L52" s="505"/>
      <c r="M52" s="505"/>
      <c r="N52" s="152"/>
      <c r="O52" s="345"/>
      <c r="R52" s="35"/>
      <c r="U52" s="333"/>
      <c r="V52" s="333"/>
    </row>
    <row r="53" spans="1:22" s="31" customFormat="1" ht="16.5" customHeight="1" x14ac:dyDescent="0.25">
      <c r="A53" s="373"/>
      <c r="B53" s="360"/>
      <c r="C53" s="360"/>
      <c r="D53" s="360"/>
      <c r="E53" s="360"/>
      <c r="F53" s="360"/>
      <c r="G53" s="360"/>
      <c r="H53" s="360"/>
      <c r="I53" s="360"/>
      <c r="J53" s="360"/>
      <c r="K53" s="360"/>
      <c r="L53" s="360"/>
      <c r="M53" s="360"/>
      <c r="O53" s="345"/>
      <c r="R53" s="35"/>
      <c r="U53" s="333"/>
      <c r="V53" s="333"/>
    </row>
    <row r="54" spans="1:22" s="31" customFormat="1" ht="24.75" customHeight="1" x14ac:dyDescent="0.25">
      <c r="A54" s="373"/>
      <c r="B54" s="967" t="s">
        <v>439</v>
      </c>
      <c r="C54" s="967"/>
      <c r="D54" s="967"/>
      <c r="E54" s="967"/>
      <c r="F54" s="967"/>
      <c r="G54" s="967"/>
      <c r="H54" s="967"/>
      <c r="I54" s="967"/>
      <c r="J54" s="967"/>
      <c r="K54" s="967"/>
      <c r="L54" s="967"/>
      <c r="M54" s="967"/>
      <c r="N54" s="967"/>
      <c r="O54" s="345"/>
      <c r="R54" s="35"/>
      <c r="U54" s="333"/>
      <c r="V54" s="333"/>
    </row>
    <row r="55" spans="1:22" s="31" customFormat="1" ht="13.5" customHeight="1" x14ac:dyDescent="0.25">
      <c r="A55" s="374"/>
      <c r="B55" s="892" t="s">
        <v>249</v>
      </c>
      <c r="C55" s="892"/>
      <c r="D55" s="892"/>
      <c r="E55" s="892"/>
      <c r="F55" s="892"/>
      <c r="G55" s="892"/>
      <c r="H55" s="892"/>
      <c r="I55" s="892"/>
      <c r="J55" s="892"/>
      <c r="K55" s="892"/>
      <c r="L55" s="892"/>
      <c r="M55" s="892"/>
      <c r="N55" s="892"/>
      <c r="O55" s="345"/>
      <c r="R55" s="35"/>
      <c r="U55" s="333"/>
      <c r="V55" s="333"/>
    </row>
    <row r="56" spans="1:22" s="31" customFormat="1" ht="17.25" customHeight="1" x14ac:dyDescent="0.25">
      <c r="A56" s="374"/>
      <c r="B56" s="892"/>
      <c r="C56" s="892"/>
      <c r="D56" s="892"/>
      <c r="E56" s="892"/>
      <c r="F56" s="892"/>
      <c r="G56" s="892"/>
      <c r="H56" s="892"/>
      <c r="I56" s="892"/>
      <c r="J56" s="892"/>
      <c r="K56" s="892"/>
      <c r="L56" s="892"/>
      <c r="M56" s="892"/>
      <c r="N56" s="892"/>
      <c r="O56" s="345"/>
      <c r="R56" s="35"/>
      <c r="U56" s="333"/>
      <c r="V56" s="333"/>
    </row>
    <row r="57" spans="1:22" s="31" customFormat="1" ht="21" customHeight="1" x14ac:dyDescent="0.25">
      <c r="A57" s="374"/>
      <c r="B57" s="321"/>
      <c r="C57" s="321"/>
      <c r="D57" s="321"/>
      <c r="E57" s="321"/>
      <c r="F57" s="321"/>
      <c r="G57" s="321"/>
      <c r="H57" s="321"/>
      <c r="I57" s="321"/>
      <c r="J57" s="321"/>
      <c r="K57" s="321"/>
      <c r="L57" s="321"/>
      <c r="M57" s="321"/>
      <c r="O57" s="345"/>
      <c r="R57" s="35"/>
      <c r="U57" s="333"/>
      <c r="V57" s="333"/>
    </row>
    <row r="58" spans="1:22" s="31" customFormat="1" x14ac:dyDescent="0.25">
      <c r="A58" s="373"/>
      <c r="B58" s="265" t="s">
        <v>180</v>
      </c>
      <c r="C58" s="318"/>
      <c r="D58" s="256"/>
      <c r="E58" s="256"/>
      <c r="F58" s="256"/>
      <c r="G58" s="256"/>
      <c r="H58" s="265" t="s">
        <v>194</v>
      </c>
      <c r="I58" s="256"/>
      <c r="J58" s="256"/>
      <c r="K58" s="256"/>
      <c r="L58" s="256"/>
      <c r="M58" s="256"/>
      <c r="N58" s="152"/>
      <c r="O58" s="373"/>
      <c r="R58" s="35"/>
      <c r="U58" s="333"/>
      <c r="V58" s="333"/>
    </row>
    <row r="59" spans="1:22" ht="18" customHeight="1" x14ac:dyDescent="0.25">
      <c r="A59" s="373"/>
      <c r="B59" s="913" t="s">
        <v>1</v>
      </c>
      <c r="C59" s="921" t="s">
        <v>399</v>
      </c>
      <c r="D59" s="921"/>
      <c r="E59" s="256"/>
      <c r="F59" s="256"/>
      <c r="G59" s="256"/>
      <c r="H59" s="322" t="s">
        <v>242</v>
      </c>
      <c r="I59" s="322" t="s">
        <v>243</v>
      </c>
      <c r="J59" s="966"/>
      <c r="K59" s="966"/>
      <c r="L59" s="612"/>
      <c r="M59" s="612"/>
      <c r="N59" s="152"/>
      <c r="O59" s="373"/>
      <c r="P59" s="31"/>
      <c r="Q59" s="31"/>
      <c r="R59" s="35"/>
      <c r="S59" s="31"/>
    </row>
    <row r="60" spans="1:22" x14ac:dyDescent="0.25">
      <c r="A60" s="373"/>
      <c r="B60" s="942"/>
      <c r="C60" s="363">
        <v>1</v>
      </c>
      <c r="D60" s="363">
        <v>2</v>
      </c>
      <c r="E60" s="256"/>
      <c r="F60" s="256"/>
      <c r="G60" s="256"/>
      <c r="H60" s="197" t="s">
        <v>57</v>
      </c>
      <c r="I60" s="197" t="s">
        <v>57</v>
      </c>
      <c r="J60" s="612"/>
      <c r="K60" s="613"/>
      <c r="L60" s="612"/>
      <c r="M60" s="612"/>
      <c r="N60" s="152"/>
      <c r="O60" s="373"/>
      <c r="P60" s="31"/>
      <c r="Q60" s="31"/>
      <c r="R60" s="35"/>
      <c r="S60" s="31"/>
    </row>
    <row r="61" spans="1:22" x14ac:dyDescent="0.25">
      <c r="A61" s="373"/>
      <c r="B61" s="914"/>
      <c r="C61" s="197"/>
      <c r="D61" s="197"/>
      <c r="E61" s="256"/>
      <c r="F61" s="256"/>
      <c r="G61" s="256"/>
      <c r="H61" s="197" t="s">
        <v>83</v>
      </c>
      <c r="I61" s="197" t="s">
        <v>83</v>
      </c>
      <c r="J61" s="612"/>
      <c r="K61" s="614"/>
      <c r="L61" s="614"/>
      <c r="M61" s="614"/>
      <c r="N61" s="152"/>
      <c r="O61" s="373"/>
      <c r="P61" s="31"/>
      <c r="Q61" s="31"/>
      <c r="R61" s="35"/>
      <c r="S61" s="31"/>
    </row>
    <row r="62" spans="1:22" x14ac:dyDescent="0.25">
      <c r="A62" s="373"/>
      <c r="B62" s="348" t="str">
        <f>IF('Bendras vertinimas'!$B$20="","",'Bendras vertinimas'!$B$20)</f>
        <v>Tiekėjas 1</v>
      </c>
      <c r="C62" s="598" t="s">
        <v>397</v>
      </c>
      <c r="D62" s="598" t="s">
        <v>398</v>
      </c>
      <c r="E62" s="256"/>
      <c r="F62" s="256"/>
      <c r="G62" s="256"/>
      <c r="H62" s="364">
        <f>IF(C62="","",IF(C62=$C$127,1,0))</f>
        <v>1</v>
      </c>
      <c r="I62" s="364">
        <f>IF(D62="","",IF(D62=$C$127,1,0))</f>
        <v>0</v>
      </c>
      <c r="J62" s="612"/>
      <c r="K62" s="615"/>
      <c r="L62" s="614"/>
      <c r="M62" s="614"/>
      <c r="N62" s="152"/>
      <c r="O62" s="345"/>
      <c r="P62" s="32"/>
      <c r="Q62" s="32"/>
      <c r="R62" s="64"/>
      <c r="S62" s="223"/>
    </row>
    <row r="63" spans="1:22" x14ac:dyDescent="0.25">
      <c r="A63" s="373"/>
      <c r="B63" s="348" t="str">
        <f>IF('Bendras vertinimas'!$B$21="","",'Bendras vertinimas'!$B$21)</f>
        <v>Tiekėjas 2</v>
      </c>
      <c r="C63" s="598" t="s">
        <v>397</v>
      </c>
      <c r="D63" s="598" t="s">
        <v>398</v>
      </c>
      <c r="E63" s="256"/>
      <c r="F63" s="256"/>
      <c r="G63" s="256"/>
      <c r="H63" s="364">
        <f t="shared" ref="H63:H81" si="0">IF(C63="","",IF(C63=$C$127,1,0))</f>
        <v>1</v>
      </c>
      <c r="I63" s="364">
        <f t="shared" ref="I63:I81" si="1">IF(D63="","",IF(D63=$C$127,1,0))</f>
        <v>0</v>
      </c>
      <c r="J63" s="612"/>
      <c r="K63" s="615"/>
      <c r="L63" s="614"/>
      <c r="M63" s="614"/>
      <c r="N63" s="152"/>
      <c r="O63" s="345"/>
      <c r="P63" s="32"/>
      <c r="Q63" s="32"/>
      <c r="R63" s="64"/>
      <c r="S63" s="223"/>
    </row>
    <row r="64" spans="1:22" x14ac:dyDescent="0.25">
      <c r="A64" s="373"/>
      <c r="B64" s="348" t="str">
        <f>IF('Bendras vertinimas'!$B$22="","",'Bendras vertinimas'!$B$22)</f>
        <v>Tiekėjas 3</v>
      </c>
      <c r="C64" s="598" t="s">
        <v>398</v>
      </c>
      <c r="D64" s="598" t="s">
        <v>397</v>
      </c>
      <c r="E64" s="256"/>
      <c r="F64" s="256"/>
      <c r="G64" s="256"/>
      <c r="H64" s="364">
        <f t="shared" si="0"/>
        <v>0</v>
      </c>
      <c r="I64" s="364">
        <f t="shared" si="1"/>
        <v>1</v>
      </c>
      <c r="J64" s="612"/>
      <c r="K64" s="615"/>
      <c r="L64" s="614"/>
      <c r="M64" s="614"/>
      <c r="N64" s="152"/>
      <c r="O64" s="345"/>
      <c r="P64" s="32"/>
      <c r="Q64" s="32"/>
      <c r="R64" s="64"/>
      <c r="S64" s="223"/>
    </row>
    <row r="65" spans="1:19" x14ac:dyDescent="0.25">
      <c r="A65" s="373"/>
      <c r="B65" s="348" t="str">
        <f>IF('Bendras vertinimas'!$B$23="","",'Bendras vertinimas'!$B$23)</f>
        <v>Tiekėjas 4</v>
      </c>
      <c r="C65" s="598" t="s">
        <v>397</v>
      </c>
      <c r="D65" s="598" t="s">
        <v>397</v>
      </c>
      <c r="E65" s="256"/>
      <c r="F65" s="256"/>
      <c r="G65" s="256"/>
      <c r="H65" s="364">
        <f t="shared" si="0"/>
        <v>1</v>
      </c>
      <c r="I65" s="364">
        <f t="shared" si="1"/>
        <v>1</v>
      </c>
      <c r="J65" s="612"/>
      <c r="K65" s="615"/>
      <c r="L65" s="614"/>
      <c r="M65" s="614"/>
      <c r="N65" s="152"/>
      <c r="O65" s="345"/>
      <c r="P65" s="32"/>
      <c r="Q65" s="32"/>
      <c r="R65" s="64"/>
      <c r="S65" s="223"/>
    </row>
    <row r="66" spans="1:19" x14ac:dyDescent="0.25">
      <c r="A66" s="373"/>
      <c r="B66" s="348" t="str">
        <f>IF('Bendras vertinimas'!$B$24="","",'Bendras vertinimas'!$B$24)</f>
        <v>Tiekėjas 5</v>
      </c>
      <c r="C66" s="598" t="s">
        <v>397</v>
      </c>
      <c r="D66" s="598" t="s">
        <v>397</v>
      </c>
      <c r="E66" s="256"/>
      <c r="F66" s="256"/>
      <c r="G66" s="256"/>
      <c r="H66" s="364">
        <f t="shared" si="0"/>
        <v>1</v>
      </c>
      <c r="I66" s="364">
        <f t="shared" si="1"/>
        <v>1</v>
      </c>
      <c r="J66" s="612"/>
      <c r="K66" s="615"/>
      <c r="L66" s="614"/>
      <c r="M66" s="614"/>
      <c r="N66" s="152"/>
      <c r="O66" s="345"/>
      <c r="P66" s="32"/>
      <c r="Q66" s="32"/>
      <c r="R66" s="64"/>
      <c r="S66" s="223"/>
    </row>
    <row r="67" spans="1:19" x14ac:dyDescent="0.25">
      <c r="A67" s="373"/>
      <c r="B67" s="348" t="str">
        <f>IF('Bendras vertinimas'!$B$25="","",'Bendras vertinimas'!$B$25)</f>
        <v>Tiekėjas 6</v>
      </c>
      <c r="C67" s="598"/>
      <c r="D67" s="598"/>
      <c r="E67" s="256"/>
      <c r="F67" s="256"/>
      <c r="G67" s="256"/>
      <c r="H67" s="364" t="str">
        <f t="shared" si="0"/>
        <v/>
      </c>
      <c r="I67" s="364" t="str">
        <f t="shared" si="1"/>
        <v/>
      </c>
      <c r="J67" s="612"/>
      <c r="K67" s="615"/>
      <c r="L67" s="614"/>
      <c r="M67" s="614"/>
      <c r="N67" s="152"/>
      <c r="O67" s="345"/>
      <c r="P67" s="32"/>
      <c r="Q67" s="32"/>
      <c r="R67" s="64"/>
      <c r="S67" s="223"/>
    </row>
    <row r="68" spans="1:19" x14ac:dyDescent="0.25">
      <c r="A68" s="373"/>
      <c r="B68" s="348" t="str">
        <f>IF('Bendras vertinimas'!$B$26="","",'Bendras vertinimas'!$B$26)</f>
        <v>Tiekėjas 7</v>
      </c>
      <c r="C68" s="598"/>
      <c r="D68" s="598"/>
      <c r="E68" s="256"/>
      <c r="F68" s="256"/>
      <c r="G68" s="256"/>
      <c r="H68" s="364" t="str">
        <f t="shared" si="0"/>
        <v/>
      </c>
      <c r="I68" s="364" t="str">
        <f t="shared" si="1"/>
        <v/>
      </c>
      <c r="J68" s="612"/>
      <c r="K68" s="615"/>
      <c r="L68" s="614"/>
      <c r="M68" s="614"/>
      <c r="N68" s="152"/>
      <c r="O68" s="345"/>
      <c r="P68" s="32"/>
      <c r="Q68" s="32"/>
      <c r="R68" s="64"/>
      <c r="S68" s="223"/>
    </row>
    <row r="69" spans="1:19" x14ac:dyDescent="0.25">
      <c r="A69" s="373"/>
      <c r="B69" s="348" t="str">
        <f>IF('Bendras vertinimas'!$B$27="","",'Bendras vertinimas'!$B$27)</f>
        <v>Tiekėjas 8</v>
      </c>
      <c r="C69" s="598"/>
      <c r="D69" s="598"/>
      <c r="E69" s="256"/>
      <c r="F69" s="256"/>
      <c r="G69" s="256"/>
      <c r="H69" s="364" t="str">
        <f t="shared" si="0"/>
        <v/>
      </c>
      <c r="I69" s="364" t="str">
        <f t="shared" si="1"/>
        <v/>
      </c>
      <c r="J69" s="612"/>
      <c r="K69" s="615"/>
      <c r="L69" s="614"/>
      <c r="M69" s="614"/>
      <c r="N69" s="152"/>
      <c r="O69" s="345"/>
      <c r="P69" s="32"/>
      <c r="Q69" s="32"/>
      <c r="R69" s="64"/>
      <c r="S69" s="223"/>
    </row>
    <row r="70" spans="1:19" x14ac:dyDescent="0.25">
      <c r="A70" s="373"/>
      <c r="B70" s="348" t="str">
        <f>IF('Bendras vertinimas'!$B$28="","",'Bendras vertinimas'!$B$28)</f>
        <v>Tiekėjas 9</v>
      </c>
      <c r="C70" s="598"/>
      <c r="D70" s="598"/>
      <c r="E70" s="256"/>
      <c r="F70" s="256"/>
      <c r="G70" s="256"/>
      <c r="H70" s="364" t="str">
        <f t="shared" si="0"/>
        <v/>
      </c>
      <c r="I70" s="364" t="str">
        <f t="shared" si="1"/>
        <v/>
      </c>
      <c r="J70" s="612"/>
      <c r="K70" s="615"/>
      <c r="L70" s="614"/>
      <c r="M70" s="614"/>
      <c r="N70" s="152"/>
      <c r="O70" s="345"/>
      <c r="P70" s="32"/>
      <c r="Q70" s="32"/>
      <c r="R70" s="64"/>
      <c r="S70" s="223"/>
    </row>
    <row r="71" spans="1:19" x14ac:dyDescent="0.25">
      <c r="A71" s="373"/>
      <c r="B71" s="348" t="str">
        <f>IF('Bendras vertinimas'!$B$29="","",'Bendras vertinimas'!$B$29)</f>
        <v>Tiekėjas 10</v>
      </c>
      <c r="C71" s="598"/>
      <c r="D71" s="598"/>
      <c r="E71" s="256"/>
      <c r="F71" s="256"/>
      <c r="G71" s="256"/>
      <c r="H71" s="364" t="str">
        <f t="shared" si="0"/>
        <v/>
      </c>
      <c r="I71" s="364" t="str">
        <f t="shared" si="1"/>
        <v/>
      </c>
      <c r="J71" s="612"/>
      <c r="K71" s="615"/>
      <c r="L71" s="614"/>
      <c r="M71" s="614"/>
      <c r="N71" s="152"/>
      <c r="O71" s="345"/>
      <c r="P71" s="31"/>
      <c r="Q71" s="31"/>
      <c r="R71" s="35"/>
      <c r="S71" s="31"/>
    </row>
    <row r="72" spans="1:19" x14ac:dyDescent="0.25">
      <c r="A72" s="373"/>
      <c r="B72" s="348" t="str">
        <f>IF('Bendras vertinimas'!$B$30="","",'Bendras vertinimas'!$B$30)</f>
        <v>Tiekėjas 11</v>
      </c>
      <c r="C72" s="598"/>
      <c r="D72" s="598"/>
      <c r="E72" s="256"/>
      <c r="F72" s="256"/>
      <c r="G72" s="256"/>
      <c r="H72" s="364" t="str">
        <f t="shared" si="0"/>
        <v/>
      </c>
      <c r="I72" s="364" t="str">
        <f t="shared" si="1"/>
        <v/>
      </c>
      <c r="J72" s="612"/>
      <c r="K72" s="615"/>
      <c r="L72" s="614"/>
      <c r="M72" s="614"/>
      <c r="N72" s="152"/>
      <c r="O72" s="345"/>
      <c r="P72" s="31"/>
      <c r="Q72" s="31"/>
      <c r="R72" s="35"/>
      <c r="S72" s="31"/>
    </row>
    <row r="73" spans="1:19" x14ac:dyDescent="0.25">
      <c r="A73" s="373"/>
      <c r="B73" s="348" t="str">
        <f>IF('Bendras vertinimas'!$B$31="","",'Bendras vertinimas'!$B$31)</f>
        <v>Tiekėjas 12</v>
      </c>
      <c r="C73" s="598"/>
      <c r="D73" s="598"/>
      <c r="E73" s="256"/>
      <c r="F73" s="256"/>
      <c r="G73" s="256"/>
      <c r="H73" s="364" t="str">
        <f t="shared" si="0"/>
        <v/>
      </c>
      <c r="I73" s="364" t="str">
        <f t="shared" si="1"/>
        <v/>
      </c>
      <c r="J73" s="612"/>
      <c r="K73" s="615"/>
      <c r="L73" s="614"/>
      <c r="M73" s="614"/>
      <c r="N73" s="152"/>
      <c r="O73" s="345"/>
      <c r="P73" s="31"/>
      <c r="Q73" s="31"/>
      <c r="R73" s="35"/>
      <c r="S73" s="31"/>
    </row>
    <row r="74" spans="1:19" x14ac:dyDescent="0.25">
      <c r="A74" s="373"/>
      <c r="B74" s="348" t="str">
        <f>IF('Bendras vertinimas'!$B$32="","",'Bendras vertinimas'!$B$32)</f>
        <v>Tiekėjas 13</v>
      </c>
      <c r="C74" s="598"/>
      <c r="D74" s="598"/>
      <c r="E74" s="256"/>
      <c r="F74" s="256"/>
      <c r="G74" s="256"/>
      <c r="H74" s="364" t="str">
        <f t="shared" si="0"/>
        <v/>
      </c>
      <c r="I74" s="364" t="str">
        <f t="shared" si="1"/>
        <v/>
      </c>
      <c r="J74" s="612"/>
      <c r="K74" s="615"/>
      <c r="L74" s="614"/>
      <c r="M74" s="614"/>
      <c r="N74" s="152"/>
      <c r="O74" s="345"/>
      <c r="P74" s="31"/>
      <c r="Q74" s="31"/>
      <c r="R74" s="35"/>
      <c r="S74" s="31"/>
    </row>
    <row r="75" spans="1:19" x14ac:dyDescent="0.25">
      <c r="A75" s="373"/>
      <c r="B75" s="348" t="str">
        <f>IF('Bendras vertinimas'!$B$33="","",'Bendras vertinimas'!$B$33)</f>
        <v>Tiekėjas 14</v>
      </c>
      <c r="C75" s="598"/>
      <c r="D75" s="598"/>
      <c r="E75" s="256"/>
      <c r="F75" s="256"/>
      <c r="G75" s="256"/>
      <c r="H75" s="364" t="str">
        <f t="shared" si="0"/>
        <v/>
      </c>
      <c r="I75" s="364" t="str">
        <f t="shared" si="1"/>
        <v/>
      </c>
      <c r="J75" s="612"/>
      <c r="K75" s="615"/>
      <c r="L75" s="614"/>
      <c r="M75" s="614"/>
      <c r="N75" s="152"/>
      <c r="O75" s="345"/>
      <c r="P75" s="31"/>
      <c r="Q75" s="31"/>
      <c r="R75" s="35"/>
      <c r="S75" s="31"/>
    </row>
    <row r="76" spans="1:19" x14ac:dyDescent="0.25">
      <c r="A76" s="373"/>
      <c r="B76" s="348" t="str">
        <f>IF('Bendras vertinimas'!$B$34="","",'Bendras vertinimas'!$B$34)</f>
        <v>Tiekėjas 15</v>
      </c>
      <c r="C76" s="598"/>
      <c r="D76" s="598"/>
      <c r="E76" s="256"/>
      <c r="F76" s="256"/>
      <c r="G76" s="256"/>
      <c r="H76" s="364" t="str">
        <f t="shared" si="0"/>
        <v/>
      </c>
      <c r="I76" s="364" t="str">
        <f t="shared" si="1"/>
        <v/>
      </c>
      <c r="J76" s="612"/>
      <c r="K76" s="615"/>
      <c r="L76" s="614"/>
      <c r="M76" s="614"/>
      <c r="N76" s="152"/>
      <c r="O76" s="345"/>
      <c r="P76" s="31"/>
      <c r="Q76" s="31"/>
      <c r="R76" s="35"/>
      <c r="S76" s="31"/>
    </row>
    <row r="77" spans="1:19" x14ac:dyDescent="0.25">
      <c r="A77" s="373"/>
      <c r="B77" s="348" t="str">
        <f>IF('Bendras vertinimas'!$B$35="","",'Bendras vertinimas'!$B$35)</f>
        <v>Tiekėjas 16</v>
      </c>
      <c r="C77" s="598"/>
      <c r="D77" s="598"/>
      <c r="E77" s="256"/>
      <c r="F77" s="256"/>
      <c r="G77" s="256"/>
      <c r="H77" s="364" t="str">
        <f t="shared" si="0"/>
        <v/>
      </c>
      <c r="I77" s="364" t="str">
        <f t="shared" si="1"/>
        <v/>
      </c>
      <c r="J77" s="612"/>
      <c r="K77" s="615"/>
      <c r="L77" s="614"/>
      <c r="M77" s="614"/>
      <c r="N77" s="152"/>
      <c r="O77" s="345"/>
      <c r="P77" s="31"/>
      <c r="Q77" s="31"/>
      <c r="R77" s="35"/>
      <c r="S77" s="31"/>
    </row>
    <row r="78" spans="1:19" x14ac:dyDescent="0.25">
      <c r="A78" s="373"/>
      <c r="B78" s="348" t="str">
        <f>IF('Bendras vertinimas'!$B$36="","",'Bendras vertinimas'!$B$36)</f>
        <v>Tiekėjas 17</v>
      </c>
      <c r="C78" s="598"/>
      <c r="D78" s="598"/>
      <c r="E78" s="256"/>
      <c r="F78" s="256"/>
      <c r="G78" s="256"/>
      <c r="H78" s="364" t="str">
        <f t="shared" si="0"/>
        <v/>
      </c>
      <c r="I78" s="364" t="str">
        <f t="shared" si="1"/>
        <v/>
      </c>
      <c r="J78" s="612"/>
      <c r="K78" s="615"/>
      <c r="L78" s="614"/>
      <c r="M78" s="614"/>
      <c r="N78" s="152"/>
      <c r="O78" s="345"/>
      <c r="P78" s="31"/>
      <c r="Q78" s="31"/>
      <c r="R78" s="35"/>
      <c r="S78" s="31"/>
    </row>
    <row r="79" spans="1:19" x14ac:dyDescent="0.25">
      <c r="A79" s="373"/>
      <c r="B79" s="348" t="str">
        <f>IF('Bendras vertinimas'!$B$37="","",'Bendras vertinimas'!$B$37)</f>
        <v>Tiekėjas 18</v>
      </c>
      <c r="C79" s="598"/>
      <c r="D79" s="598"/>
      <c r="E79" s="256"/>
      <c r="F79" s="256"/>
      <c r="G79" s="256"/>
      <c r="H79" s="364" t="str">
        <f t="shared" si="0"/>
        <v/>
      </c>
      <c r="I79" s="364" t="str">
        <f t="shared" si="1"/>
        <v/>
      </c>
      <c r="J79" s="612"/>
      <c r="K79" s="615"/>
      <c r="L79" s="614"/>
      <c r="M79" s="614"/>
      <c r="N79" s="152"/>
      <c r="O79" s="345"/>
      <c r="P79" s="31"/>
      <c r="Q79" s="31"/>
      <c r="R79" s="35"/>
      <c r="S79" s="31"/>
    </row>
    <row r="80" spans="1:19" x14ac:dyDescent="0.25">
      <c r="A80" s="373"/>
      <c r="B80" s="348" t="str">
        <f>IF('Bendras vertinimas'!$B$38="","",'Bendras vertinimas'!$B$38)</f>
        <v>Tiekėjas 19</v>
      </c>
      <c r="C80" s="598"/>
      <c r="D80" s="598"/>
      <c r="E80" s="256"/>
      <c r="F80" s="256"/>
      <c r="G80" s="256"/>
      <c r="H80" s="364" t="str">
        <f t="shared" si="0"/>
        <v/>
      </c>
      <c r="I80" s="364" t="str">
        <f t="shared" si="1"/>
        <v/>
      </c>
      <c r="J80" s="612"/>
      <c r="K80" s="615"/>
      <c r="L80" s="614"/>
      <c r="M80" s="614"/>
      <c r="N80" s="152"/>
      <c r="O80" s="345"/>
      <c r="P80" s="31"/>
      <c r="Q80" s="31"/>
      <c r="R80" s="35"/>
      <c r="S80" s="31"/>
    </row>
    <row r="81" spans="1:22" x14ac:dyDescent="0.25">
      <c r="A81" s="373"/>
      <c r="B81" s="348" t="str">
        <f>IF('Bendras vertinimas'!$B$39="","",'Bendras vertinimas'!$B$39)</f>
        <v>Tiekėjas 20</v>
      </c>
      <c r="C81" s="598"/>
      <c r="D81" s="598"/>
      <c r="E81" s="256"/>
      <c r="F81" s="256"/>
      <c r="G81" s="256"/>
      <c r="H81" s="364" t="str">
        <f t="shared" si="0"/>
        <v/>
      </c>
      <c r="I81" s="364" t="str">
        <f t="shared" si="1"/>
        <v/>
      </c>
      <c r="J81" s="612"/>
      <c r="K81" s="615"/>
      <c r="L81" s="614"/>
      <c r="M81" s="614"/>
      <c r="N81" s="152"/>
      <c r="O81" s="345"/>
      <c r="P81" s="31"/>
      <c r="Q81" s="31"/>
      <c r="R81" s="35"/>
      <c r="S81" s="31"/>
    </row>
    <row r="82" spans="1:22" hidden="1" x14ac:dyDescent="0.25">
      <c r="A82" s="373"/>
      <c r="B82" s="192"/>
      <c r="C82" s="192"/>
      <c r="D82" s="192"/>
      <c r="E82" s="192"/>
      <c r="F82" s="192"/>
      <c r="G82" s="256"/>
      <c r="H82" s="192"/>
      <c r="I82" s="192"/>
      <c r="J82" s="192"/>
      <c r="K82" s="192"/>
      <c r="L82" s="192"/>
      <c r="M82" s="192"/>
      <c r="N82" s="152"/>
      <c r="O82" s="345"/>
      <c r="P82" s="31"/>
      <c r="Q82" s="31"/>
      <c r="R82" s="35"/>
      <c r="S82" s="31"/>
    </row>
    <row r="83" spans="1:22" ht="9.9499999999999993" customHeight="1" x14ac:dyDescent="0.25">
      <c r="A83" s="373"/>
      <c r="B83" s="256"/>
      <c r="C83" s="256"/>
      <c r="D83" s="256"/>
      <c r="E83" s="256"/>
      <c r="F83" s="256"/>
      <c r="G83" s="256"/>
      <c r="H83" s="256"/>
      <c r="I83" s="256"/>
      <c r="J83" s="256"/>
      <c r="K83" s="256"/>
      <c r="L83" s="256"/>
      <c r="M83" s="256"/>
      <c r="N83" s="206"/>
      <c r="O83" s="373"/>
    </row>
    <row r="84" spans="1:22" ht="18" x14ac:dyDescent="0.35">
      <c r="A84" s="373"/>
      <c r="B84" s="256"/>
      <c r="C84" s="269" t="s">
        <v>240</v>
      </c>
      <c r="D84" s="269" t="s">
        <v>241</v>
      </c>
      <c r="E84" s="323" t="s">
        <v>231</v>
      </c>
      <c r="F84" s="256"/>
      <c r="G84" s="256"/>
      <c r="H84" s="256"/>
      <c r="I84" s="256"/>
      <c r="J84" s="256"/>
      <c r="K84" s="256"/>
      <c r="L84" s="256"/>
      <c r="M84" s="256"/>
      <c r="N84" s="206"/>
      <c r="O84" s="373"/>
    </row>
    <row r="85" spans="1:22" x14ac:dyDescent="0.25">
      <c r="A85" s="373"/>
      <c r="B85" s="256"/>
      <c r="C85" s="272">
        <f>C123</f>
        <v>0.7</v>
      </c>
      <c r="D85" s="272">
        <f>D123</f>
        <v>0.30000000000000004</v>
      </c>
      <c r="E85" s="272">
        <f>'Kriterijų sąrašas'!L16</f>
        <v>13</v>
      </c>
      <c r="F85" s="256"/>
      <c r="G85" s="256"/>
      <c r="H85" s="256"/>
      <c r="I85" s="256"/>
      <c r="J85" s="256"/>
      <c r="K85" s="256"/>
      <c r="L85" s="256"/>
      <c r="M85" s="256"/>
      <c r="N85" s="206"/>
      <c r="O85" s="373"/>
    </row>
    <row r="86" spans="1:22" x14ac:dyDescent="0.25">
      <c r="A86" s="373"/>
      <c r="B86" s="256"/>
      <c r="C86" s="256"/>
      <c r="D86" s="256"/>
      <c r="E86" s="256"/>
      <c r="F86" s="256"/>
      <c r="G86" s="256"/>
      <c r="H86" s="256"/>
      <c r="I86" s="256"/>
      <c r="J86" s="256"/>
      <c r="K86" s="256"/>
      <c r="L86" s="256"/>
      <c r="M86" s="256"/>
      <c r="N86" s="206"/>
      <c r="O86" s="373"/>
    </row>
    <row r="87" spans="1:22" ht="9.9499999999999993" customHeight="1" x14ac:dyDescent="0.25">
      <c r="A87" s="373"/>
      <c r="B87" s="256"/>
      <c r="C87" s="256"/>
      <c r="D87" s="256"/>
      <c r="E87" s="256"/>
      <c r="F87" s="256"/>
      <c r="G87" s="256"/>
      <c r="H87" s="256"/>
      <c r="I87" s="256"/>
      <c r="J87" s="256"/>
      <c r="K87" s="256"/>
      <c r="L87" s="256"/>
      <c r="M87" s="256"/>
      <c r="N87" s="206"/>
      <c r="O87" s="373"/>
    </row>
    <row r="88" spans="1:22" x14ac:dyDescent="0.25">
      <c r="A88" s="373"/>
      <c r="B88" s="265" t="s">
        <v>195</v>
      </c>
      <c r="C88" s="256"/>
      <c r="D88" s="256"/>
      <c r="E88" s="256"/>
      <c r="F88" s="256"/>
      <c r="G88" s="256"/>
      <c r="H88" s="256"/>
      <c r="I88" s="256"/>
      <c r="J88" s="256"/>
      <c r="K88" s="256"/>
      <c r="L88" s="256"/>
      <c r="M88" s="256"/>
      <c r="N88" s="206"/>
      <c r="O88" s="373"/>
    </row>
    <row r="89" spans="1:22" ht="18" x14ac:dyDescent="0.25">
      <c r="A89" s="373"/>
      <c r="B89" s="913" t="s">
        <v>1</v>
      </c>
      <c r="C89" s="322" t="s">
        <v>244</v>
      </c>
      <c r="D89" s="322" t="s">
        <v>245</v>
      </c>
      <c r="E89" s="324" t="s">
        <v>496</v>
      </c>
      <c r="F89" s="256"/>
      <c r="G89" s="256"/>
      <c r="H89" s="256"/>
      <c r="I89" s="256"/>
      <c r="J89" s="256"/>
      <c r="K89" s="256"/>
      <c r="L89" s="256"/>
      <c r="M89" s="256"/>
      <c r="N89" s="206"/>
      <c r="O89" s="373"/>
    </row>
    <row r="90" spans="1:22" x14ac:dyDescent="0.25">
      <c r="A90" s="373"/>
      <c r="B90" s="914"/>
      <c r="C90" s="197" t="s">
        <v>83</v>
      </c>
      <c r="D90" s="197" t="s">
        <v>83</v>
      </c>
      <c r="E90" s="197" t="s">
        <v>83</v>
      </c>
      <c r="F90" s="256"/>
      <c r="G90" s="256"/>
      <c r="H90" s="256"/>
      <c r="I90" s="256"/>
      <c r="J90" s="256"/>
      <c r="K90" s="256"/>
      <c r="L90" s="256"/>
      <c r="M90" s="256"/>
      <c r="N90" s="206"/>
      <c r="O90" s="373"/>
    </row>
    <row r="91" spans="1:22" x14ac:dyDescent="0.25">
      <c r="A91" s="373"/>
      <c r="B91" s="348" t="str">
        <f>IF('Bendras vertinimas'!$B$20="","",'Bendras vertinimas'!$B$20)</f>
        <v>Tiekėjas 1</v>
      </c>
      <c r="C91" s="273">
        <f>IFERROR(C$85*H62/MAX(H$62:H$81),"")</f>
        <v>0.7</v>
      </c>
      <c r="D91" s="273">
        <f>IFERROR(D$85*I62/MAX(I$62:I$81),"")</f>
        <v>0</v>
      </c>
      <c r="E91" s="365">
        <f t="shared" ref="E91:E110" si="2">IFERROR(IF(OR(AND(C91="",D91=""),$E$85=0),"",SUM(C91:D91)*$E$85),"")</f>
        <v>9.1</v>
      </c>
      <c r="F91" s="256"/>
      <c r="G91" s="256"/>
      <c r="H91" s="256"/>
      <c r="I91" s="256"/>
      <c r="J91" s="256"/>
      <c r="K91" s="256"/>
      <c r="L91" s="256"/>
      <c r="M91" s="256"/>
      <c r="N91" s="206"/>
      <c r="O91" s="373"/>
    </row>
    <row r="92" spans="1:22" x14ac:dyDescent="0.25">
      <c r="A92" s="373"/>
      <c r="B92" s="348" t="str">
        <f>IF('Bendras vertinimas'!$B$21="","",'Bendras vertinimas'!$B$21)</f>
        <v>Tiekėjas 2</v>
      </c>
      <c r="C92" s="273">
        <f t="shared" ref="C92:C110" si="3">IFERROR(C$85*H63/MAX(H$62:H$81),"")</f>
        <v>0.7</v>
      </c>
      <c r="D92" s="273">
        <f t="shared" ref="D92:D110" si="4">IFERROR(D$85*I63/MAX(I$62:I$81),"")</f>
        <v>0</v>
      </c>
      <c r="E92" s="365">
        <f t="shared" si="2"/>
        <v>9.1</v>
      </c>
      <c r="F92" s="256"/>
      <c r="G92" s="256"/>
      <c r="H92" s="256"/>
      <c r="I92" s="256"/>
      <c r="J92" s="256"/>
      <c r="K92" s="256"/>
      <c r="L92" s="256"/>
      <c r="M92" s="256"/>
      <c r="N92" s="206"/>
      <c r="O92" s="373"/>
    </row>
    <row r="93" spans="1:22" x14ac:dyDescent="0.25">
      <c r="A93" s="373"/>
      <c r="B93" s="348" t="str">
        <f>IF('Bendras vertinimas'!$B$22="","",'Bendras vertinimas'!$B$22)</f>
        <v>Tiekėjas 3</v>
      </c>
      <c r="C93" s="273">
        <f t="shared" si="3"/>
        <v>0</v>
      </c>
      <c r="D93" s="273">
        <f t="shared" si="4"/>
        <v>0.30000000000000004</v>
      </c>
      <c r="E93" s="365">
        <f t="shared" si="2"/>
        <v>3.9000000000000004</v>
      </c>
      <c r="F93" s="256"/>
      <c r="G93" s="256"/>
      <c r="H93" s="256"/>
      <c r="I93" s="256"/>
      <c r="J93" s="256"/>
      <c r="K93" s="256"/>
      <c r="L93" s="256"/>
      <c r="M93" s="256"/>
      <c r="N93" s="206"/>
      <c r="O93" s="373"/>
    </row>
    <row r="94" spans="1:22" x14ac:dyDescent="0.25">
      <c r="A94" s="373"/>
      <c r="B94" s="348" t="str">
        <f>IF('Bendras vertinimas'!$B$23="","",'Bendras vertinimas'!$B$23)</f>
        <v>Tiekėjas 4</v>
      </c>
      <c r="C94" s="273">
        <f t="shared" si="3"/>
        <v>0.7</v>
      </c>
      <c r="D94" s="273">
        <f t="shared" si="4"/>
        <v>0.30000000000000004</v>
      </c>
      <c r="E94" s="365">
        <f t="shared" si="2"/>
        <v>13</v>
      </c>
      <c r="F94" s="256"/>
      <c r="G94" s="256"/>
      <c r="H94" s="256"/>
      <c r="I94" s="256"/>
      <c r="J94" s="256"/>
      <c r="K94" s="256"/>
      <c r="L94" s="256"/>
      <c r="M94" s="256"/>
      <c r="N94" s="206"/>
      <c r="O94" s="373"/>
    </row>
    <row r="95" spans="1:22" s="35" customFormat="1" x14ac:dyDescent="0.25">
      <c r="A95" s="373"/>
      <c r="B95" s="348" t="str">
        <f>IF('Bendras vertinimas'!$B$24="","",'Bendras vertinimas'!$B$24)</f>
        <v>Tiekėjas 5</v>
      </c>
      <c r="C95" s="273">
        <f t="shared" si="3"/>
        <v>0.7</v>
      </c>
      <c r="D95" s="273">
        <f t="shared" si="4"/>
        <v>0.30000000000000004</v>
      </c>
      <c r="E95" s="365">
        <f t="shared" si="2"/>
        <v>13</v>
      </c>
      <c r="F95" s="256"/>
      <c r="G95" s="256"/>
      <c r="H95" s="256"/>
      <c r="I95" s="256"/>
      <c r="J95" s="256"/>
      <c r="K95" s="256"/>
      <c r="L95" s="256"/>
      <c r="M95" s="256"/>
      <c r="N95" s="206"/>
      <c r="O95" s="373"/>
      <c r="R95" s="31"/>
      <c r="S95" s="32"/>
      <c r="U95" s="102"/>
      <c r="V95" s="102"/>
    </row>
    <row r="96" spans="1:22" s="35" customFormat="1" x14ac:dyDescent="0.25">
      <c r="A96" s="373"/>
      <c r="B96" s="348" t="str">
        <f>IF('Bendras vertinimas'!$B$25="","",'Bendras vertinimas'!$B$25)</f>
        <v>Tiekėjas 6</v>
      </c>
      <c r="C96" s="273" t="str">
        <f t="shared" si="3"/>
        <v/>
      </c>
      <c r="D96" s="273" t="str">
        <f t="shared" si="4"/>
        <v/>
      </c>
      <c r="E96" s="365" t="str">
        <f t="shared" si="2"/>
        <v/>
      </c>
      <c r="F96" s="256"/>
      <c r="G96" s="256"/>
      <c r="H96" s="256"/>
      <c r="I96" s="256"/>
      <c r="J96" s="256"/>
      <c r="K96" s="256"/>
      <c r="L96" s="256"/>
      <c r="M96" s="256"/>
      <c r="N96" s="206"/>
      <c r="O96" s="373"/>
      <c r="R96" s="31"/>
      <c r="S96" s="32"/>
      <c r="U96" s="102"/>
      <c r="V96" s="102"/>
    </row>
    <row r="97" spans="1:22" s="35" customFormat="1" x14ac:dyDescent="0.25">
      <c r="A97" s="373"/>
      <c r="B97" s="348" t="str">
        <f>IF('Bendras vertinimas'!$B$26="","",'Bendras vertinimas'!$B$26)</f>
        <v>Tiekėjas 7</v>
      </c>
      <c r="C97" s="273" t="str">
        <f t="shared" si="3"/>
        <v/>
      </c>
      <c r="D97" s="273" t="str">
        <f t="shared" si="4"/>
        <v/>
      </c>
      <c r="E97" s="365" t="str">
        <f t="shared" si="2"/>
        <v/>
      </c>
      <c r="F97" s="256"/>
      <c r="G97" s="256"/>
      <c r="H97" s="256"/>
      <c r="I97" s="256"/>
      <c r="J97" s="256"/>
      <c r="K97" s="256"/>
      <c r="L97" s="256"/>
      <c r="M97" s="256"/>
      <c r="N97" s="206"/>
      <c r="O97" s="373"/>
      <c r="R97" s="31"/>
      <c r="S97" s="32"/>
      <c r="U97" s="102"/>
      <c r="V97" s="102"/>
    </row>
    <row r="98" spans="1:22" s="35" customFormat="1" x14ac:dyDescent="0.25">
      <c r="A98" s="373"/>
      <c r="B98" s="348" t="str">
        <f>IF('Bendras vertinimas'!$B$27="","",'Bendras vertinimas'!$B$27)</f>
        <v>Tiekėjas 8</v>
      </c>
      <c r="C98" s="273" t="str">
        <f t="shared" si="3"/>
        <v/>
      </c>
      <c r="D98" s="273" t="str">
        <f t="shared" si="4"/>
        <v/>
      </c>
      <c r="E98" s="365" t="str">
        <f t="shared" si="2"/>
        <v/>
      </c>
      <c r="F98" s="256"/>
      <c r="G98" s="256"/>
      <c r="H98" s="256"/>
      <c r="I98" s="256"/>
      <c r="J98" s="256"/>
      <c r="K98" s="256"/>
      <c r="L98" s="256"/>
      <c r="M98" s="256"/>
      <c r="N98" s="206"/>
      <c r="O98" s="373"/>
      <c r="R98" s="31"/>
      <c r="S98" s="32"/>
      <c r="U98" s="102"/>
      <c r="V98" s="102"/>
    </row>
    <row r="99" spans="1:22" s="35" customFormat="1" x14ac:dyDescent="0.25">
      <c r="A99" s="373"/>
      <c r="B99" s="348" t="str">
        <f>IF('Bendras vertinimas'!$B$28="","",'Bendras vertinimas'!$B$28)</f>
        <v>Tiekėjas 9</v>
      </c>
      <c r="C99" s="273" t="str">
        <f t="shared" si="3"/>
        <v/>
      </c>
      <c r="D99" s="273" t="str">
        <f t="shared" si="4"/>
        <v/>
      </c>
      <c r="E99" s="365" t="str">
        <f t="shared" si="2"/>
        <v/>
      </c>
      <c r="F99" s="256"/>
      <c r="G99" s="256"/>
      <c r="H99" s="256"/>
      <c r="I99" s="256"/>
      <c r="J99" s="256"/>
      <c r="K99" s="256"/>
      <c r="L99" s="256"/>
      <c r="M99" s="256"/>
      <c r="N99" s="206"/>
      <c r="O99" s="373"/>
      <c r="R99" s="31"/>
      <c r="S99" s="32"/>
      <c r="U99" s="102"/>
      <c r="V99" s="102"/>
    </row>
    <row r="100" spans="1:22" s="35" customFormat="1" x14ac:dyDescent="0.25">
      <c r="A100" s="373"/>
      <c r="B100" s="348" t="str">
        <f>IF('Bendras vertinimas'!$B$29="","",'Bendras vertinimas'!$B$29)</f>
        <v>Tiekėjas 10</v>
      </c>
      <c r="C100" s="273" t="str">
        <f t="shared" si="3"/>
        <v/>
      </c>
      <c r="D100" s="273" t="str">
        <f t="shared" si="4"/>
        <v/>
      </c>
      <c r="E100" s="365" t="str">
        <f t="shared" si="2"/>
        <v/>
      </c>
      <c r="F100" s="256"/>
      <c r="G100" s="256"/>
      <c r="H100" s="256"/>
      <c r="I100" s="256"/>
      <c r="J100" s="256"/>
      <c r="K100" s="256"/>
      <c r="L100" s="256"/>
      <c r="M100" s="256"/>
      <c r="N100" s="206"/>
      <c r="O100" s="373"/>
      <c r="R100" s="31"/>
      <c r="S100" s="32"/>
      <c r="U100" s="102"/>
      <c r="V100" s="102"/>
    </row>
    <row r="101" spans="1:22" s="35" customFormat="1" x14ac:dyDescent="0.25">
      <c r="A101" s="373"/>
      <c r="B101" s="348" t="str">
        <f>IF('Bendras vertinimas'!$B$30="","",'Bendras vertinimas'!$B$30)</f>
        <v>Tiekėjas 11</v>
      </c>
      <c r="C101" s="273" t="str">
        <f t="shared" si="3"/>
        <v/>
      </c>
      <c r="D101" s="273" t="str">
        <f t="shared" si="4"/>
        <v/>
      </c>
      <c r="E101" s="365" t="str">
        <f t="shared" si="2"/>
        <v/>
      </c>
      <c r="F101" s="256"/>
      <c r="G101" s="256"/>
      <c r="H101" s="256"/>
      <c r="I101" s="256"/>
      <c r="J101" s="256"/>
      <c r="K101" s="256"/>
      <c r="L101" s="256"/>
      <c r="M101" s="256"/>
      <c r="N101" s="206"/>
      <c r="O101" s="373"/>
      <c r="R101" s="31"/>
      <c r="S101" s="32"/>
      <c r="U101" s="102"/>
      <c r="V101" s="102"/>
    </row>
    <row r="102" spans="1:22" s="35" customFormat="1" x14ac:dyDescent="0.25">
      <c r="A102" s="373"/>
      <c r="B102" s="348" t="str">
        <f>IF('Bendras vertinimas'!$B$31="","",'Bendras vertinimas'!$B$31)</f>
        <v>Tiekėjas 12</v>
      </c>
      <c r="C102" s="273" t="str">
        <f t="shared" si="3"/>
        <v/>
      </c>
      <c r="D102" s="273" t="str">
        <f t="shared" si="4"/>
        <v/>
      </c>
      <c r="E102" s="365" t="str">
        <f t="shared" si="2"/>
        <v/>
      </c>
      <c r="F102" s="256"/>
      <c r="G102" s="256"/>
      <c r="H102" s="256"/>
      <c r="I102" s="256"/>
      <c r="J102" s="256"/>
      <c r="K102" s="256"/>
      <c r="L102" s="256"/>
      <c r="M102" s="256"/>
      <c r="N102" s="206"/>
      <c r="O102" s="373"/>
      <c r="R102" s="31"/>
      <c r="S102" s="32"/>
      <c r="U102" s="102"/>
      <c r="V102" s="102"/>
    </row>
    <row r="103" spans="1:22" s="35" customFormat="1" x14ac:dyDescent="0.25">
      <c r="A103" s="373"/>
      <c r="B103" s="348" t="str">
        <f>IF('Bendras vertinimas'!$B$32="","",'Bendras vertinimas'!$B$32)</f>
        <v>Tiekėjas 13</v>
      </c>
      <c r="C103" s="273" t="str">
        <f t="shared" si="3"/>
        <v/>
      </c>
      <c r="D103" s="273" t="str">
        <f t="shared" si="4"/>
        <v/>
      </c>
      <c r="E103" s="365" t="str">
        <f t="shared" si="2"/>
        <v/>
      </c>
      <c r="F103" s="256"/>
      <c r="G103" s="256"/>
      <c r="H103" s="256"/>
      <c r="I103" s="256"/>
      <c r="J103" s="256"/>
      <c r="K103" s="256"/>
      <c r="L103" s="256"/>
      <c r="M103" s="256"/>
      <c r="N103" s="206"/>
      <c r="O103" s="373"/>
      <c r="R103" s="31"/>
      <c r="S103" s="32"/>
      <c r="U103" s="102"/>
      <c r="V103" s="102"/>
    </row>
    <row r="104" spans="1:22" s="35" customFormat="1" x14ac:dyDescent="0.25">
      <c r="A104" s="373"/>
      <c r="B104" s="348" t="str">
        <f>IF('Bendras vertinimas'!$B$33="","",'Bendras vertinimas'!$B$33)</f>
        <v>Tiekėjas 14</v>
      </c>
      <c r="C104" s="273" t="str">
        <f t="shared" si="3"/>
        <v/>
      </c>
      <c r="D104" s="273" t="str">
        <f t="shared" si="4"/>
        <v/>
      </c>
      <c r="E104" s="365" t="str">
        <f t="shared" si="2"/>
        <v/>
      </c>
      <c r="F104" s="256"/>
      <c r="G104" s="256"/>
      <c r="H104" s="256"/>
      <c r="I104" s="256"/>
      <c r="J104" s="256"/>
      <c r="K104" s="256"/>
      <c r="L104" s="256"/>
      <c r="M104" s="256"/>
      <c r="N104" s="206"/>
      <c r="O104" s="373"/>
      <c r="R104" s="31"/>
      <c r="S104" s="32"/>
      <c r="U104" s="102"/>
      <c r="V104" s="102"/>
    </row>
    <row r="105" spans="1:22" s="35" customFormat="1" x14ac:dyDescent="0.25">
      <c r="A105" s="373"/>
      <c r="B105" s="348" t="str">
        <f>IF('Bendras vertinimas'!$B$34="","",'Bendras vertinimas'!$B$34)</f>
        <v>Tiekėjas 15</v>
      </c>
      <c r="C105" s="273" t="str">
        <f t="shared" si="3"/>
        <v/>
      </c>
      <c r="D105" s="273" t="str">
        <f t="shared" si="4"/>
        <v/>
      </c>
      <c r="E105" s="365" t="str">
        <f t="shared" si="2"/>
        <v/>
      </c>
      <c r="F105" s="256"/>
      <c r="G105" s="256"/>
      <c r="H105" s="256"/>
      <c r="I105" s="256"/>
      <c r="J105" s="256"/>
      <c r="K105" s="256"/>
      <c r="L105" s="256"/>
      <c r="M105" s="256"/>
      <c r="N105" s="206"/>
      <c r="O105" s="373"/>
      <c r="R105" s="31"/>
      <c r="S105" s="32"/>
      <c r="U105" s="102"/>
      <c r="V105" s="102"/>
    </row>
    <row r="106" spans="1:22" s="35" customFormat="1" x14ac:dyDescent="0.25">
      <c r="A106" s="373"/>
      <c r="B106" s="348" t="str">
        <f>IF('Bendras vertinimas'!$B$35="","",'Bendras vertinimas'!$B$35)</f>
        <v>Tiekėjas 16</v>
      </c>
      <c r="C106" s="273" t="str">
        <f t="shared" si="3"/>
        <v/>
      </c>
      <c r="D106" s="273" t="str">
        <f t="shared" si="4"/>
        <v/>
      </c>
      <c r="E106" s="365" t="str">
        <f t="shared" si="2"/>
        <v/>
      </c>
      <c r="F106" s="256"/>
      <c r="G106" s="256"/>
      <c r="H106" s="256"/>
      <c r="I106" s="256"/>
      <c r="J106" s="256"/>
      <c r="K106" s="256"/>
      <c r="L106" s="256"/>
      <c r="M106" s="256"/>
      <c r="N106" s="206"/>
      <c r="O106" s="373"/>
      <c r="R106" s="31"/>
      <c r="S106" s="32"/>
      <c r="U106" s="102"/>
      <c r="V106" s="102"/>
    </row>
    <row r="107" spans="1:22" s="35" customFormat="1" x14ac:dyDescent="0.25">
      <c r="A107" s="373"/>
      <c r="B107" s="348" t="str">
        <f>IF('Bendras vertinimas'!$B$36="","",'Bendras vertinimas'!$B$36)</f>
        <v>Tiekėjas 17</v>
      </c>
      <c r="C107" s="273" t="str">
        <f t="shared" si="3"/>
        <v/>
      </c>
      <c r="D107" s="273" t="str">
        <f t="shared" si="4"/>
        <v/>
      </c>
      <c r="E107" s="365" t="str">
        <f t="shared" si="2"/>
        <v/>
      </c>
      <c r="F107" s="256"/>
      <c r="G107" s="256"/>
      <c r="H107" s="256"/>
      <c r="I107" s="256"/>
      <c r="J107" s="256"/>
      <c r="K107" s="256"/>
      <c r="L107" s="256"/>
      <c r="M107" s="256"/>
      <c r="N107" s="206"/>
      <c r="O107" s="373"/>
      <c r="R107" s="31"/>
      <c r="S107" s="32"/>
      <c r="U107" s="102"/>
      <c r="V107" s="102"/>
    </row>
    <row r="108" spans="1:22" s="35" customFormat="1" x14ac:dyDescent="0.25">
      <c r="A108" s="373"/>
      <c r="B108" s="348" t="str">
        <f>IF('Bendras vertinimas'!$B$37="","",'Bendras vertinimas'!$B$37)</f>
        <v>Tiekėjas 18</v>
      </c>
      <c r="C108" s="273" t="str">
        <f t="shared" si="3"/>
        <v/>
      </c>
      <c r="D108" s="273" t="str">
        <f t="shared" si="4"/>
        <v/>
      </c>
      <c r="E108" s="365" t="str">
        <f t="shared" si="2"/>
        <v/>
      </c>
      <c r="F108" s="256"/>
      <c r="G108" s="256"/>
      <c r="H108" s="256"/>
      <c r="I108" s="256"/>
      <c r="J108" s="256"/>
      <c r="K108" s="256"/>
      <c r="L108" s="256"/>
      <c r="M108" s="256"/>
      <c r="N108" s="206"/>
      <c r="O108" s="373"/>
      <c r="R108" s="31"/>
      <c r="S108" s="32"/>
      <c r="U108" s="102"/>
      <c r="V108" s="102"/>
    </row>
    <row r="109" spans="1:22" s="35" customFormat="1" x14ac:dyDescent="0.25">
      <c r="A109" s="373"/>
      <c r="B109" s="348" t="str">
        <f>IF('Bendras vertinimas'!$B$38="","",'Bendras vertinimas'!$B$38)</f>
        <v>Tiekėjas 19</v>
      </c>
      <c r="C109" s="273" t="str">
        <f t="shared" si="3"/>
        <v/>
      </c>
      <c r="D109" s="273" t="str">
        <f t="shared" si="4"/>
        <v/>
      </c>
      <c r="E109" s="365" t="str">
        <f t="shared" si="2"/>
        <v/>
      </c>
      <c r="F109" s="256"/>
      <c r="G109" s="256"/>
      <c r="H109" s="256"/>
      <c r="I109" s="256"/>
      <c r="J109" s="256"/>
      <c r="K109" s="256"/>
      <c r="L109" s="256"/>
      <c r="M109" s="256"/>
      <c r="N109" s="206"/>
      <c r="O109" s="373"/>
      <c r="R109" s="31"/>
      <c r="S109" s="32"/>
      <c r="U109" s="102"/>
      <c r="V109" s="102"/>
    </row>
    <row r="110" spans="1:22" s="35" customFormat="1" x14ac:dyDescent="0.25">
      <c r="A110" s="373"/>
      <c r="B110" s="348" t="str">
        <f>IF('Bendras vertinimas'!$B$39="","",'Bendras vertinimas'!$B$39)</f>
        <v>Tiekėjas 20</v>
      </c>
      <c r="C110" s="273" t="str">
        <f t="shared" si="3"/>
        <v/>
      </c>
      <c r="D110" s="273" t="str">
        <f t="shared" si="4"/>
        <v/>
      </c>
      <c r="E110" s="365" t="str">
        <f t="shared" si="2"/>
        <v/>
      </c>
      <c r="F110" s="256"/>
      <c r="G110" s="256"/>
      <c r="H110" s="256"/>
      <c r="I110" s="256"/>
      <c r="J110" s="256"/>
      <c r="K110" s="256"/>
      <c r="L110" s="256"/>
      <c r="M110" s="256"/>
      <c r="N110" s="206"/>
      <c r="O110" s="373"/>
      <c r="R110" s="31"/>
      <c r="S110" s="32"/>
      <c r="U110" s="102"/>
      <c r="V110" s="102"/>
    </row>
    <row r="111" spans="1:22" s="35" customFormat="1" ht="18.75" customHeight="1" x14ac:dyDescent="0.25">
      <c r="A111" s="373"/>
      <c r="B111" s="152"/>
      <c r="C111" s="152"/>
      <c r="D111" s="152"/>
      <c r="E111" s="152"/>
      <c r="F111" s="152"/>
      <c r="G111" s="206"/>
      <c r="H111" s="206"/>
      <c r="I111" s="152"/>
      <c r="J111" s="152"/>
      <c r="K111" s="152"/>
      <c r="L111" s="420"/>
      <c r="M111" s="421"/>
      <c r="N111" s="206"/>
      <c r="O111" s="373"/>
      <c r="R111" s="31"/>
      <c r="S111" s="31"/>
      <c r="U111" s="102"/>
      <c r="V111" s="102"/>
    </row>
    <row r="112" spans="1:22" s="31" customFormat="1" ht="14.25" customHeight="1" x14ac:dyDescent="0.25">
      <c r="A112" s="373"/>
      <c r="B112" s="345"/>
      <c r="C112" s="345"/>
      <c r="D112" s="345"/>
      <c r="E112" s="345"/>
      <c r="F112" s="345"/>
      <c r="G112" s="345"/>
      <c r="H112" s="345"/>
      <c r="I112" s="345"/>
      <c r="J112" s="345"/>
      <c r="K112" s="345"/>
      <c r="L112" s="345"/>
      <c r="M112" s="345"/>
      <c r="N112" s="373"/>
      <c r="O112" s="373"/>
      <c r="P112" s="35"/>
      <c r="Q112" s="35"/>
      <c r="U112" s="333"/>
      <c r="V112" s="333"/>
    </row>
    <row r="113" spans="1:22" s="31" customFormat="1" x14ac:dyDescent="0.25">
      <c r="A113" s="35"/>
      <c r="L113" s="237"/>
      <c r="M113" s="250" t="s">
        <v>222</v>
      </c>
      <c r="N113" s="35"/>
      <c r="O113" s="35"/>
      <c r="P113" s="35"/>
      <c r="Q113" s="35"/>
      <c r="U113" s="333"/>
      <c r="V113" s="333"/>
    </row>
    <row r="114" spans="1:22" s="31" customFormat="1" x14ac:dyDescent="0.25">
      <c r="A114" s="35"/>
      <c r="N114" s="35"/>
      <c r="O114" s="35"/>
      <c r="P114" s="35"/>
      <c r="Q114" s="35"/>
      <c r="U114" s="333"/>
      <c r="V114" s="333"/>
    </row>
    <row r="115" spans="1:22" s="31" customFormat="1" x14ac:dyDescent="0.25">
      <c r="A115" s="35"/>
      <c r="N115" s="35"/>
      <c r="O115" s="35"/>
      <c r="P115" s="35"/>
      <c r="Q115" s="35"/>
      <c r="U115" s="333"/>
      <c r="V115" s="333"/>
    </row>
    <row r="117" spans="1:22" x14ac:dyDescent="0.25">
      <c r="C117" s="57"/>
      <c r="D117" s="57"/>
    </row>
    <row r="118" spans="1:22" hidden="1" x14ac:dyDescent="0.25">
      <c r="C118" s="186">
        <f>IF(U18=TRUE,L28,0)</f>
        <v>7</v>
      </c>
      <c r="D118" s="186">
        <f>IF(U19=TRUE,L34,0)</f>
        <v>3</v>
      </c>
      <c r="E118" s="52" t="s">
        <v>64</v>
      </c>
    </row>
    <row r="119" spans="1:22" hidden="1" x14ac:dyDescent="0.25">
      <c r="C119" s="52">
        <f>IF(C118=0,0,MAX($B119:B119)+1)</f>
        <v>1</v>
      </c>
      <c r="D119" s="52">
        <f>IF(D118=0,0,MAX($B119:C119)+1)</f>
        <v>2</v>
      </c>
      <c r="E119" s="52" t="s">
        <v>207</v>
      </c>
      <c r="F119" s="52"/>
    </row>
    <row r="120" spans="1:22" hidden="1" x14ac:dyDescent="0.25">
      <c r="C120" s="52">
        <f>IFERROR(IF(C118=0,0,C118/SUM($C118:$D118)),"")</f>
        <v>0.7</v>
      </c>
      <c r="D120" s="52">
        <f>IFERROR(IF(D118=0,0,D118/SUM($C118:$D118)),"")</f>
        <v>0.3</v>
      </c>
      <c r="E120" s="52" t="s">
        <v>208</v>
      </c>
      <c r="F120" s="52"/>
    </row>
    <row r="121" spans="1:22" hidden="1" x14ac:dyDescent="0.25">
      <c r="C121" s="52">
        <f>ROUND(C120,$F121)</f>
        <v>0.7</v>
      </c>
      <c r="D121" s="52">
        <f>ROUND(D120,$F121)</f>
        <v>0.3</v>
      </c>
      <c r="E121" s="52" t="s">
        <v>209</v>
      </c>
      <c r="F121" s="52">
        <v>3</v>
      </c>
    </row>
    <row r="122" spans="1:22" hidden="1" x14ac:dyDescent="0.25">
      <c r="C122" s="52">
        <f>IF(C119=MAX($C119:$D119),0,1)</f>
        <v>1</v>
      </c>
      <c r="D122" s="52">
        <f>IF(D119=MAX($C119:$D119),0,1)</f>
        <v>0</v>
      </c>
      <c r="E122" s="52"/>
      <c r="F122" s="52"/>
    </row>
    <row r="123" spans="1:22" hidden="1" x14ac:dyDescent="0.25">
      <c r="C123" s="52">
        <f>IF(C122=0,1-SUMIFS($C121:$D121,$C122:$D122,1),C121)</f>
        <v>0.7</v>
      </c>
      <c r="D123" s="52">
        <f>IF(D122=0,1-SUMIFS($C121:$D121,$C122:$D122,1),D121)</f>
        <v>0.30000000000000004</v>
      </c>
      <c r="E123" s="52" t="s">
        <v>210</v>
      </c>
      <c r="F123" s="52">
        <f>SUM(C123:D123)</f>
        <v>1</v>
      </c>
    </row>
    <row r="124" spans="1:22" hidden="1" x14ac:dyDescent="0.25"/>
    <row r="125" spans="1:22" hidden="1" x14ac:dyDescent="0.25">
      <c r="C125" s="186">
        <f>$V$18</f>
        <v>0</v>
      </c>
      <c r="D125" s="186">
        <f>$V$19</f>
        <v>0</v>
      </c>
      <c r="F125" s="57"/>
      <c r="G125" s="34"/>
      <c r="H125" s="186">
        <f>$V$18</f>
        <v>0</v>
      </c>
      <c r="I125" s="186">
        <f>$V$19</f>
        <v>0</v>
      </c>
      <c r="K125" s="57"/>
    </row>
    <row r="126" spans="1:22" hidden="1" x14ac:dyDescent="0.25"/>
    <row r="127" spans="1:22" hidden="1" x14ac:dyDescent="0.25">
      <c r="C127" s="52" t="s">
        <v>397</v>
      </c>
    </row>
    <row r="128" spans="1:22" hidden="1" x14ac:dyDescent="0.25">
      <c r="C128" s="52" t="s">
        <v>398</v>
      </c>
    </row>
  </sheetData>
  <mergeCells count="36">
    <mergeCell ref="C40:M41"/>
    <mergeCell ref="B89:B90"/>
    <mergeCell ref="A46:B46"/>
    <mergeCell ref="A47:M47"/>
    <mergeCell ref="B55:N56"/>
    <mergeCell ref="B59:B61"/>
    <mergeCell ref="C59:D59"/>
    <mergeCell ref="J59:K59"/>
    <mergeCell ref="B54:N54"/>
    <mergeCell ref="A45:B45"/>
    <mergeCell ref="B13:M13"/>
    <mergeCell ref="A1:M1"/>
    <mergeCell ref="A9:M9"/>
    <mergeCell ref="B11:K11"/>
    <mergeCell ref="B12:M12"/>
    <mergeCell ref="B14:M14"/>
    <mergeCell ref="C16:K16"/>
    <mergeCell ref="L16:L17"/>
    <mergeCell ref="C18:K18"/>
    <mergeCell ref="C19:K19"/>
    <mergeCell ref="C20:K20"/>
    <mergeCell ref="B25:K25"/>
    <mergeCell ref="C42:M42"/>
    <mergeCell ref="A44:B44"/>
    <mergeCell ref="C17:K17"/>
    <mergeCell ref="B17:B20"/>
    <mergeCell ref="B22:K24"/>
    <mergeCell ref="C33:K33"/>
    <mergeCell ref="C34:K34"/>
    <mergeCell ref="C36:L36"/>
    <mergeCell ref="D37:J37"/>
    <mergeCell ref="B38:M39"/>
    <mergeCell ref="C27:K27"/>
    <mergeCell ref="B28:B30"/>
    <mergeCell ref="C28:K30"/>
    <mergeCell ref="L28:L30"/>
  </mergeCells>
  <conditionalFormatting sqref="C18:L19">
    <cfRule type="expression" dxfId="6" priority="6">
      <formula>$V18=1</formula>
    </cfRule>
  </conditionalFormatting>
  <conditionalFormatting sqref="K60:K81">
    <cfRule type="expression" dxfId="5" priority="7">
      <formula>K$125=1</formula>
    </cfRule>
  </conditionalFormatting>
  <conditionalFormatting sqref="B27:L34">
    <cfRule type="expression" dxfId="4" priority="4">
      <formula>$V27=1</formula>
    </cfRule>
  </conditionalFormatting>
  <conditionalFormatting sqref="C60:I81">
    <cfRule type="expression" dxfId="3" priority="2">
      <formula>C$125=1</formula>
    </cfRule>
  </conditionalFormatting>
  <conditionalFormatting sqref="C60:D60">
    <cfRule type="expression" dxfId="2" priority="1">
      <formula>C$125=1</formula>
    </cfRule>
  </conditionalFormatting>
  <conditionalFormatting sqref="H62:I81">
    <cfRule type="expression" dxfId="1" priority="3">
      <formula>H$125=1</formula>
    </cfRule>
  </conditionalFormatting>
  <dataValidations count="1">
    <dataValidation type="list" allowBlank="1" showInputMessage="1" showErrorMessage="1" sqref="C62:D81">
      <formula1>$C$127:$C$128</formula1>
    </dataValidation>
  </dataValidations>
  <printOptions horizontalCentered="1"/>
  <pageMargins left="0.39370078740157483" right="0.39370078740157483" top="0.39370078740157483" bottom="0.19685039370078741" header="0.31496062992125984" footer="0.31496062992125984"/>
  <pageSetup scale="98" orientation="landscape" r:id="rId1"/>
  <rowBreaks count="2" manualBreakCount="2">
    <brk id="28" max="14" man="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7937" r:id="rId4" name="Check Box 1">
              <controlPr defaultSize="0" autoFill="0" autoLine="0" autoPict="0">
                <anchor moveWithCells="1">
                  <from>
                    <xdr:col>11</xdr:col>
                    <xdr:colOff>180975</xdr:colOff>
                    <xdr:row>17</xdr:row>
                    <xdr:rowOff>0</xdr:rowOff>
                  </from>
                  <to>
                    <xdr:col>11</xdr:col>
                    <xdr:colOff>457200</xdr:colOff>
                    <xdr:row>18</xdr:row>
                    <xdr:rowOff>28575</xdr:rowOff>
                  </to>
                </anchor>
              </controlPr>
            </control>
          </mc:Choice>
        </mc:AlternateContent>
        <mc:AlternateContent xmlns:mc="http://schemas.openxmlformats.org/markup-compatibility/2006">
          <mc:Choice Requires="x14">
            <control shapeId="167938" r:id="rId5" name="Check Box 2">
              <controlPr defaultSize="0" autoFill="0" autoLine="0" autoPict="0">
                <anchor moveWithCells="1">
                  <from>
                    <xdr:col>11</xdr:col>
                    <xdr:colOff>180975</xdr:colOff>
                    <xdr:row>17</xdr:row>
                    <xdr:rowOff>161925</xdr:rowOff>
                  </from>
                  <to>
                    <xdr:col>11</xdr:col>
                    <xdr:colOff>457200</xdr:colOff>
                    <xdr:row>19</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L98"/>
  <sheetViews>
    <sheetView showGridLines="0" tabSelected="1" topLeftCell="A52" zoomScaleNormal="100" zoomScaleSheetLayoutView="90" workbookViewId="0">
      <selection activeCell="F59" sqref="F59"/>
    </sheetView>
  </sheetViews>
  <sheetFormatPr defaultRowHeight="15" x14ac:dyDescent="0.25"/>
  <cols>
    <col min="1" max="1" width="4.42578125" style="436" customWidth="1"/>
    <col min="2" max="2" width="18.42578125" style="436" customWidth="1"/>
    <col min="3" max="3" width="9.85546875" style="436" customWidth="1"/>
    <col min="4" max="9" width="9.140625" style="435" customWidth="1"/>
    <col min="10" max="10" width="7.28515625" style="435" customWidth="1"/>
    <col min="11" max="11" width="9.140625" style="435" customWidth="1"/>
    <col min="12" max="12" width="20.7109375" style="435" customWidth="1"/>
    <col min="13" max="13" width="3" style="435" customWidth="1"/>
    <col min="14" max="14" width="2.28515625" style="435" customWidth="1"/>
    <col min="15" max="15" width="3.42578125" style="435" customWidth="1"/>
    <col min="16" max="17" width="9.28515625" style="435" customWidth="1"/>
    <col min="18" max="19" width="9.28515625" style="103" customWidth="1"/>
    <col min="20" max="1000" width="9.28515625" style="435" customWidth="1"/>
    <col min="1001" max="1001" width="10.28515625" style="436" customWidth="1"/>
    <col min="1002" max="16384" width="9.140625" style="436"/>
  </cols>
  <sheetData>
    <row r="1" spans="1:19" ht="30" customHeight="1" x14ac:dyDescent="0.25">
      <c r="A1" s="895" t="s">
        <v>250</v>
      </c>
      <c r="B1" s="895"/>
      <c r="C1" s="895"/>
      <c r="D1" s="895"/>
      <c r="E1" s="895"/>
      <c r="F1" s="895"/>
      <c r="G1" s="895"/>
      <c r="H1" s="895"/>
      <c r="I1" s="895"/>
      <c r="J1" s="895"/>
      <c r="K1" s="895"/>
      <c r="L1" s="895"/>
      <c r="M1" s="895"/>
      <c r="N1" s="895"/>
      <c r="O1" s="895"/>
    </row>
    <row r="2" spans="1:19" ht="13.5" customHeight="1" x14ac:dyDescent="0.25">
      <c r="A2" s="334"/>
      <c r="B2" s="334"/>
      <c r="C2" s="314"/>
      <c r="D2" s="437"/>
      <c r="E2" s="437"/>
      <c r="F2" s="437"/>
      <c r="G2" s="437"/>
      <c r="H2" s="437"/>
      <c r="I2" s="437"/>
      <c r="J2" s="437"/>
    </row>
    <row r="3" spans="1:19" x14ac:dyDescent="0.25">
      <c r="A3" s="32"/>
      <c r="B3" s="242" t="s">
        <v>130</v>
      </c>
      <c r="C3" s="314"/>
      <c r="D3" s="438"/>
    </row>
    <row r="4" spans="1:19" s="32" customFormat="1" ht="15" customHeight="1" x14ac:dyDescent="0.25">
      <c r="B4" s="242" t="s">
        <v>381</v>
      </c>
      <c r="D4" s="306"/>
      <c r="E4" s="306"/>
      <c r="F4" s="306"/>
      <c r="G4" s="306"/>
      <c r="H4" s="306"/>
      <c r="I4" s="306"/>
      <c r="J4" s="306"/>
      <c r="K4" s="306"/>
      <c r="L4" s="31"/>
      <c r="M4" s="31"/>
      <c r="R4" s="100"/>
      <c r="S4" s="100"/>
    </row>
    <row r="5" spans="1:19" s="32" customFormat="1" x14ac:dyDescent="0.25">
      <c r="B5" s="242" t="s">
        <v>188</v>
      </c>
      <c r="D5" s="306"/>
      <c r="E5" s="306"/>
      <c r="F5" s="306"/>
      <c r="G5" s="306"/>
      <c r="H5" s="306"/>
      <c r="I5" s="306"/>
      <c r="J5" s="306"/>
      <c r="K5" s="306"/>
      <c r="L5" s="31"/>
      <c r="M5" s="31"/>
      <c r="R5" s="100"/>
      <c r="S5" s="100"/>
    </row>
    <row r="6" spans="1:19" s="32" customFormat="1" ht="12.75" customHeight="1" x14ac:dyDescent="0.25">
      <c r="A6" s="334"/>
      <c r="B6" s="334"/>
      <c r="D6" s="355"/>
      <c r="E6" s="355"/>
      <c r="F6" s="355"/>
      <c r="G6" s="355"/>
      <c r="H6" s="355"/>
      <c r="I6" s="355"/>
      <c r="J6" s="355"/>
      <c r="K6" s="355"/>
      <c r="L6" s="31"/>
      <c r="M6" s="31"/>
      <c r="R6" s="100"/>
      <c r="S6" s="100"/>
    </row>
    <row r="7" spans="1:19" s="32" customFormat="1" ht="15" customHeight="1" x14ac:dyDescent="0.25">
      <c r="A7" s="394" t="s">
        <v>380</v>
      </c>
      <c r="B7" s="424"/>
      <c r="C7" s="424"/>
      <c r="D7" s="424"/>
      <c r="E7" s="424"/>
      <c r="F7" s="424"/>
      <c r="G7" s="424"/>
      <c r="H7" s="424"/>
      <c r="I7" s="424"/>
      <c r="J7" s="424"/>
      <c r="K7" s="424"/>
      <c r="L7" s="424"/>
      <c r="M7" s="424"/>
      <c r="N7" s="395"/>
      <c r="O7" s="395"/>
      <c r="R7" s="100"/>
      <c r="S7" s="100"/>
    </row>
    <row r="8" spans="1:19" s="32" customFormat="1" ht="18.75" customHeight="1" x14ac:dyDescent="0.25">
      <c r="A8" s="244"/>
      <c r="B8" s="244"/>
      <c r="C8" s="244"/>
      <c r="D8" s="244"/>
      <c r="E8" s="244"/>
      <c r="F8" s="244"/>
      <c r="G8" s="244"/>
      <c r="H8" s="244"/>
      <c r="I8" s="244"/>
      <c r="J8" s="244"/>
      <c r="K8" s="244"/>
      <c r="L8" s="244"/>
      <c r="M8" s="244"/>
      <c r="R8" s="100"/>
      <c r="S8" s="100"/>
    </row>
    <row r="9" spans="1:19" s="32" customFormat="1" ht="20.100000000000001" customHeight="1" x14ac:dyDescent="0.25">
      <c r="A9" s="897" t="s">
        <v>165</v>
      </c>
      <c r="B9" s="897"/>
      <c r="C9" s="897"/>
      <c r="D9" s="897"/>
      <c r="E9" s="897"/>
      <c r="F9" s="897"/>
      <c r="G9" s="897"/>
      <c r="H9" s="897"/>
      <c r="I9" s="897"/>
      <c r="J9" s="897"/>
      <c r="K9" s="897"/>
      <c r="L9" s="897"/>
      <c r="M9" s="897"/>
      <c r="N9" s="897"/>
      <c r="O9" s="371"/>
      <c r="R9" s="100"/>
      <c r="S9" s="100"/>
    </row>
    <row r="10" spans="1:19" s="32" customFormat="1" ht="17.25" customHeight="1" x14ac:dyDescent="0.25">
      <c r="A10" s="408"/>
      <c r="C10" s="391"/>
      <c r="D10" s="391"/>
      <c r="E10" s="391"/>
      <c r="F10" s="391"/>
      <c r="G10" s="391"/>
      <c r="H10" s="391"/>
      <c r="I10" s="391"/>
      <c r="J10" s="391"/>
      <c r="K10" s="391"/>
      <c r="L10" s="54"/>
      <c r="M10" s="31"/>
      <c r="O10" s="371"/>
      <c r="R10" s="100"/>
      <c r="S10" s="100"/>
    </row>
    <row r="11" spans="1:19" s="32" customFormat="1" ht="15" customHeight="1" x14ac:dyDescent="0.25">
      <c r="A11" s="408"/>
      <c r="B11" s="450" t="s">
        <v>95</v>
      </c>
      <c r="C11" s="450"/>
      <c r="D11" s="450"/>
      <c r="E11" s="450"/>
      <c r="F11" s="450"/>
      <c r="G11" s="450"/>
      <c r="H11" s="450"/>
      <c r="I11" s="450"/>
      <c r="J11" s="450"/>
      <c r="K11" s="450"/>
      <c r="L11" s="143"/>
      <c r="M11" s="152"/>
      <c r="N11" s="152"/>
      <c r="O11" s="371"/>
      <c r="R11" s="100"/>
      <c r="S11" s="100"/>
    </row>
    <row r="12" spans="1:19" s="32" customFormat="1" ht="16.5" customHeight="1" x14ac:dyDescent="0.25">
      <c r="A12" s="371"/>
      <c r="B12" s="458" t="s">
        <v>202</v>
      </c>
      <c r="C12" s="456"/>
      <c r="D12" s="456"/>
      <c r="E12" s="456"/>
      <c r="F12" s="456"/>
      <c r="G12" s="456"/>
      <c r="H12" s="456"/>
      <c r="I12" s="456"/>
      <c r="J12" s="456"/>
      <c r="K12" s="456"/>
      <c r="L12" s="456"/>
      <c r="M12" s="456"/>
      <c r="N12" s="152"/>
      <c r="O12" s="371"/>
      <c r="R12" s="100"/>
      <c r="S12" s="100"/>
    </row>
    <row r="13" spans="1:19" s="32" customFormat="1" ht="12.75" customHeight="1" x14ac:dyDescent="0.25">
      <c r="A13" s="371"/>
      <c r="B13" s="474"/>
      <c r="C13" s="474"/>
      <c r="D13" s="474"/>
      <c r="E13" s="474"/>
      <c r="F13" s="474"/>
      <c r="G13" s="474"/>
      <c r="H13" s="474"/>
      <c r="I13" s="474"/>
      <c r="J13" s="474"/>
      <c r="K13" s="474"/>
      <c r="L13" s="474"/>
      <c r="M13" s="474"/>
      <c r="N13" s="152"/>
      <c r="O13" s="371"/>
      <c r="R13" s="100"/>
      <c r="S13" s="100"/>
    </row>
    <row r="14" spans="1:19" s="32" customFormat="1" x14ac:dyDescent="0.25">
      <c r="A14" s="371"/>
      <c r="B14" s="224" t="s">
        <v>3</v>
      </c>
      <c r="C14" s="984" t="s">
        <v>4</v>
      </c>
      <c r="D14" s="984"/>
      <c r="E14" s="984"/>
      <c r="F14" s="984"/>
      <c r="G14" s="984"/>
      <c r="H14" s="984"/>
      <c r="I14" s="984"/>
      <c r="J14" s="984"/>
      <c r="K14" s="984"/>
      <c r="L14" s="984"/>
      <c r="M14" s="485"/>
      <c r="N14" s="152"/>
      <c r="O14" s="371"/>
      <c r="R14" s="100"/>
      <c r="S14" s="100"/>
    </row>
    <row r="15" spans="1:19" s="32" customFormat="1" x14ac:dyDescent="0.25">
      <c r="A15" s="371"/>
      <c r="B15" s="972" t="s">
        <v>62</v>
      </c>
      <c r="C15" s="975" t="s">
        <v>440</v>
      </c>
      <c r="D15" s="976"/>
      <c r="E15" s="976"/>
      <c r="F15" s="976"/>
      <c r="G15" s="976"/>
      <c r="H15" s="976"/>
      <c r="I15" s="976"/>
      <c r="J15" s="976"/>
      <c r="K15" s="976"/>
      <c r="L15" s="977"/>
      <c r="M15" s="485"/>
      <c r="N15" s="486"/>
      <c r="O15" s="440"/>
      <c r="P15" s="439"/>
      <c r="R15" s="100"/>
      <c r="S15" s="100"/>
    </row>
    <row r="16" spans="1:19" s="32" customFormat="1" x14ac:dyDescent="0.25">
      <c r="A16" s="371"/>
      <c r="B16" s="973"/>
      <c r="C16" s="978"/>
      <c r="D16" s="979"/>
      <c r="E16" s="979"/>
      <c r="F16" s="979"/>
      <c r="G16" s="979"/>
      <c r="H16" s="979"/>
      <c r="I16" s="979"/>
      <c r="J16" s="979"/>
      <c r="K16" s="979"/>
      <c r="L16" s="980"/>
      <c r="M16" s="485"/>
      <c r="N16" s="486"/>
      <c r="O16" s="440"/>
      <c r="P16" s="439"/>
      <c r="R16" s="100"/>
      <c r="S16" s="100"/>
    </row>
    <row r="17" spans="1:19" s="32" customFormat="1" x14ac:dyDescent="0.25">
      <c r="A17" s="371"/>
      <c r="B17" s="973"/>
      <c r="C17" s="978"/>
      <c r="D17" s="979"/>
      <c r="E17" s="979"/>
      <c r="F17" s="979"/>
      <c r="G17" s="979"/>
      <c r="H17" s="979"/>
      <c r="I17" s="979"/>
      <c r="J17" s="979"/>
      <c r="K17" s="979"/>
      <c r="L17" s="980"/>
      <c r="M17" s="485"/>
      <c r="N17" s="486"/>
      <c r="O17" s="440"/>
      <c r="P17" s="439"/>
      <c r="R17" s="100"/>
      <c r="S17" s="100"/>
    </row>
    <row r="18" spans="1:19" s="32" customFormat="1" ht="78" customHeight="1" x14ac:dyDescent="0.25">
      <c r="A18" s="371"/>
      <c r="B18" s="974"/>
      <c r="C18" s="981"/>
      <c r="D18" s="982"/>
      <c r="E18" s="982"/>
      <c r="F18" s="982"/>
      <c r="G18" s="982"/>
      <c r="H18" s="982"/>
      <c r="I18" s="982"/>
      <c r="J18" s="982"/>
      <c r="K18" s="982"/>
      <c r="L18" s="983"/>
      <c r="M18" s="472"/>
      <c r="N18" s="152"/>
      <c r="O18" s="371"/>
      <c r="R18" s="100"/>
      <c r="S18" s="100"/>
    </row>
    <row r="19" spans="1:19" x14ac:dyDescent="0.25">
      <c r="A19" s="441"/>
      <c r="B19" s="985" t="s">
        <v>2</v>
      </c>
      <c r="C19" s="986" t="s">
        <v>204</v>
      </c>
      <c r="D19" s="986"/>
      <c r="E19" s="986"/>
      <c r="F19" s="986"/>
      <c r="G19" s="986"/>
      <c r="H19" s="986"/>
      <c r="I19" s="986"/>
      <c r="J19" s="986"/>
      <c r="K19" s="986"/>
      <c r="L19" s="986"/>
      <c r="M19" s="487"/>
      <c r="N19" s="487"/>
      <c r="O19" s="442"/>
    </row>
    <row r="20" spans="1:19" x14ac:dyDescent="0.25">
      <c r="A20" s="441"/>
      <c r="B20" s="985"/>
      <c r="C20" s="986"/>
      <c r="D20" s="986"/>
      <c r="E20" s="986"/>
      <c r="F20" s="986"/>
      <c r="G20" s="986"/>
      <c r="H20" s="986"/>
      <c r="I20" s="986"/>
      <c r="J20" s="986"/>
      <c r="K20" s="986"/>
      <c r="L20" s="986"/>
      <c r="M20" s="487"/>
      <c r="N20" s="487"/>
      <c r="O20" s="442"/>
    </row>
    <row r="21" spans="1:19" s="32" customFormat="1" ht="18.75" customHeight="1" x14ac:dyDescent="0.25">
      <c r="A21" s="407"/>
      <c r="B21" s="247"/>
      <c r="C21" s="247"/>
      <c r="D21" s="487"/>
      <c r="E21" s="247"/>
      <c r="F21" s="247"/>
      <c r="G21" s="152"/>
      <c r="H21" s="152"/>
      <c r="I21" s="206"/>
      <c r="J21" s="152"/>
      <c r="K21" s="152"/>
      <c r="L21" s="152"/>
      <c r="M21" s="152"/>
      <c r="N21" s="152"/>
      <c r="O21" s="371"/>
      <c r="R21" s="100"/>
      <c r="S21" s="100"/>
    </row>
    <row r="22" spans="1:19" s="32" customFormat="1" ht="18.75" customHeight="1" x14ac:dyDescent="0.25">
      <c r="A22" s="407"/>
      <c r="B22" s="247" t="s">
        <v>441</v>
      </c>
      <c r="C22" s="247"/>
      <c r="D22" s="487"/>
      <c r="E22" s="247"/>
      <c r="F22" s="247"/>
      <c r="G22" s="152"/>
      <c r="H22" s="152"/>
      <c r="I22" s="206"/>
      <c r="J22" s="152"/>
      <c r="K22" s="152"/>
      <c r="L22" s="152"/>
      <c r="M22" s="152"/>
      <c r="N22" s="152"/>
      <c r="O22" s="371"/>
      <c r="R22" s="100"/>
      <c r="S22" s="100"/>
    </row>
    <row r="23" spans="1:19" s="32" customFormat="1" x14ac:dyDescent="0.25">
      <c r="A23" s="371"/>
      <c r="B23" s="152"/>
      <c r="C23" s="970" t="s">
        <v>493</v>
      </c>
      <c r="D23" s="970"/>
      <c r="E23" s="970"/>
      <c r="F23" s="970"/>
      <c r="G23" s="970"/>
      <c r="H23" s="970"/>
      <c r="I23" s="970"/>
      <c r="J23" s="970"/>
      <c r="K23" s="970"/>
      <c r="L23" s="970"/>
      <c r="M23" s="970"/>
      <c r="N23" s="152"/>
      <c r="O23" s="371"/>
      <c r="R23" s="100"/>
      <c r="S23" s="100"/>
    </row>
    <row r="24" spans="1:19" s="32" customFormat="1" ht="2.25" customHeight="1" x14ac:dyDescent="0.25">
      <c r="A24" s="371"/>
      <c r="B24" s="152"/>
      <c r="C24" s="970"/>
      <c r="D24" s="970"/>
      <c r="E24" s="970"/>
      <c r="F24" s="970"/>
      <c r="G24" s="970"/>
      <c r="H24" s="970"/>
      <c r="I24" s="970"/>
      <c r="J24" s="970"/>
      <c r="K24" s="970"/>
      <c r="L24" s="970"/>
      <c r="M24" s="970"/>
      <c r="N24" s="152"/>
      <c r="O24" s="371"/>
      <c r="R24" s="100"/>
      <c r="S24" s="100"/>
    </row>
    <row r="25" spans="1:19" s="32" customFormat="1" ht="14.25" customHeight="1" x14ac:dyDescent="0.25">
      <c r="A25" s="371"/>
      <c r="B25" s="152"/>
      <c r="C25" s="970"/>
      <c r="D25" s="970"/>
      <c r="E25" s="970"/>
      <c r="F25" s="970"/>
      <c r="G25" s="970"/>
      <c r="H25" s="970"/>
      <c r="I25" s="970"/>
      <c r="J25" s="970"/>
      <c r="K25" s="970"/>
      <c r="L25" s="970"/>
      <c r="M25" s="970"/>
      <c r="N25" s="152"/>
      <c r="O25" s="371"/>
      <c r="R25" s="100"/>
      <c r="S25" s="100"/>
    </row>
    <row r="26" spans="1:19" s="32" customFormat="1" hidden="1" x14ac:dyDescent="0.25">
      <c r="A26" s="371"/>
      <c r="B26" s="152"/>
      <c r="C26" s="970"/>
      <c r="D26" s="970"/>
      <c r="E26" s="970"/>
      <c r="F26" s="970"/>
      <c r="G26" s="970"/>
      <c r="H26" s="970"/>
      <c r="I26" s="970"/>
      <c r="J26" s="970"/>
      <c r="K26" s="970"/>
      <c r="L26" s="970"/>
      <c r="M26" s="970"/>
      <c r="N26" s="152"/>
      <c r="O26" s="371"/>
      <c r="R26" s="100"/>
      <c r="S26" s="100"/>
    </row>
    <row r="27" spans="1:19" s="32" customFormat="1" x14ac:dyDescent="0.25">
      <c r="A27" s="371"/>
      <c r="B27" s="152"/>
      <c r="C27" s="970"/>
      <c r="D27" s="970"/>
      <c r="E27" s="970"/>
      <c r="F27" s="970"/>
      <c r="G27" s="970"/>
      <c r="H27" s="970"/>
      <c r="I27" s="970"/>
      <c r="J27" s="970"/>
      <c r="K27" s="970"/>
      <c r="L27" s="970"/>
      <c r="M27" s="970"/>
      <c r="N27" s="152"/>
      <c r="O27" s="371"/>
      <c r="R27" s="100"/>
      <c r="S27" s="100"/>
    </row>
    <row r="28" spans="1:19" s="32" customFormat="1" x14ac:dyDescent="0.25">
      <c r="A28" s="370"/>
      <c r="B28" s="443"/>
      <c r="C28" s="970"/>
      <c r="D28" s="970"/>
      <c r="E28" s="970"/>
      <c r="F28" s="970"/>
      <c r="G28" s="970"/>
      <c r="H28" s="970"/>
      <c r="I28" s="970"/>
      <c r="J28" s="970"/>
      <c r="K28" s="970"/>
      <c r="L28" s="970"/>
      <c r="M28" s="970"/>
      <c r="N28" s="152"/>
      <c r="O28" s="371"/>
      <c r="R28" s="100"/>
      <c r="S28" s="100"/>
    </row>
    <row r="29" spans="1:19" s="32" customFormat="1" ht="16.5" customHeight="1" x14ac:dyDescent="0.25">
      <c r="A29" s="383"/>
      <c r="B29" s="489"/>
      <c r="C29" s="152"/>
      <c r="D29" s="463"/>
      <c r="E29" s="152"/>
      <c r="F29" s="152"/>
      <c r="G29" s="152"/>
      <c r="H29" s="152"/>
      <c r="I29" s="152"/>
      <c r="J29" s="152"/>
      <c r="K29" s="152"/>
      <c r="L29" s="152"/>
      <c r="M29" s="152"/>
      <c r="N29" s="152"/>
      <c r="O29" s="371"/>
      <c r="R29" s="100"/>
      <c r="S29" s="100"/>
    </row>
    <row r="30" spans="1:19" s="32" customFormat="1" ht="15.75" customHeight="1" x14ac:dyDescent="0.25">
      <c r="A30" s="444"/>
      <c r="B30" s="444"/>
      <c r="C30" s="371"/>
      <c r="D30" s="381"/>
      <c r="E30" s="371"/>
      <c r="F30" s="371"/>
      <c r="G30" s="371"/>
      <c r="H30" s="371"/>
      <c r="I30" s="371"/>
      <c r="J30" s="371"/>
      <c r="K30" s="371"/>
      <c r="L30" s="371"/>
      <c r="M30" s="371"/>
      <c r="N30" s="371"/>
      <c r="O30" s="371"/>
      <c r="R30" s="100"/>
      <c r="S30" s="100"/>
    </row>
    <row r="31" spans="1:19" s="32" customFormat="1" x14ac:dyDescent="0.25">
      <c r="A31" s="140"/>
      <c r="B31" s="141"/>
      <c r="D31" s="185"/>
      <c r="E31" s="31"/>
      <c r="L31" s="237"/>
      <c r="M31" s="250" t="s">
        <v>222</v>
      </c>
      <c r="R31" s="100"/>
      <c r="S31" s="100"/>
    </row>
    <row r="32" spans="1:19" s="32" customFormat="1" x14ac:dyDescent="0.25">
      <c r="A32" s="334"/>
      <c r="B32" s="334"/>
      <c r="D32" s="185"/>
      <c r="E32" s="31"/>
      <c r="R32" s="100"/>
      <c r="S32" s="100"/>
    </row>
    <row r="33" spans="1:20" s="32" customFormat="1" ht="18" customHeight="1" x14ac:dyDescent="0.25">
      <c r="A33" s="140"/>
      <c r="B33" s="141"/>
      <c r="R33" s="100"/>
      <c r="S33" s="100"/>
    </row>
    <row r="34" spans="1:20" s="32" customFormat="1" ht="20.100000000000001" customHeight="1" x14ac:dyDescent="0.25">
      <c r="A34" s="911" t="s">
        <v>94</v>
      </c>
      <c r="B34" s="911"/>
      <c r="C34" s="911"/>
      <c r="D34" s="911"/>
      <c r="E34" s="911"/>
      <c r="F34" s="911"/>
      <c r="G34" s="911"/>
      <c r="H34" s="911"/>
      <c r="I34" s="911"/>
      <c r="J34" s="911"/>
      <c r="K34" s="911"/>
      <c r="L34" s="911"/>
      <c r="M34" s="911"/>
      <c r="N34" s="911"/>
      <c r="O34" s="345"/>
      <c r="R34" s="100"/>
      <c r="S34" s="100"/>
    </row>
    <row r="35" spans="1:20" s="32" customFormat="1" ht="14.25" customHeight="1" x14ac:dyDescent="0.25">
      <c r="A35" s="409"/>
      <c r="B35" s="336"/>
      <c r="C35" s="223"/>
      <c r="D35" s="223"/>
      <c r="E35" s="223"/>
      <c r="F35" s="223"/>
      <c r="G35" s="31"/>
      <c r="H35" s="31"/>
      <c r="I35" s="31"/>
      <c r="J35" s="31"/>
      <c r="K35" s="31"/>
      <c r="L35" s="31"/>
      <c r="M35" s="31"/>
      <c r="N35" s="97"/>
      <c r="O35" s="425"/>
      <c r="R35" s="100"/>
      <c r="S35" s="100"/>
    </row>
    <row r="36" spans="1:20" s="32" customFormat="1" ht="15" customHeight="1" x14ac:dyDescent="0.25">
      <c r="A36" s="372"/>
      <c r="B36" s="255" t="s">
        <v>234</v>
      </c>
      <c r="C36" s="248"/>
      <c r="D36" s="248"/>
      <c r="E36" s="248"/>
      <c r="F36" s="248"/>
      <c r="G36" s="248"/>
      <c r="H36" s="248"/>
      <c r="I36" s="248"/>
      <c r="J36" s="248"/>
      <c r="K36" s="248"/>
      <c r="L36" s="248"/>
      <c r="M36" s="248"/>
      <c r="N36" s="445"/>
      <c r="O36" s="425"/>
      <c r="R36" s="100"/>
      <c r="S36" s="100"/>
    </row>
    <row r="37" spans="1:20" s="32" customFormat="1" ht="14.25" customHeight="1" x14ac:dyDescent="0.25">
      <c r="A37" s="409"/>
      <c r="B37" s="336"/>
      <c r="C37" s="223"/>
      <c r="D37" s="223"/>
      <c r="E37" s="223"/>
      <c r="F37" s="223"/>
      <c r="G37" s="31"/>
      <c r="H37" s="31"/>
      <c r="I37" s="31"/>
      <c r="J37" s="31"/>
      <c r="K37" s="31"/>
      <c r="L37" s="31"/>
      <c r="M37" s="31"/>
      <c r="N37" s="446"/>
      <c r="O37" s="425"/>
      <c r="R37" s="100"/>
      <c r="S37" s="100"/>
    </row>
    <row r="38" spans="1:20" s="32" customFormat="1" ht="15" customHeight="1" x14ac:dyDescent="0.25">
      <c r="A38" s="372"/>
      <c r="B38" s="411" t="s">
        <v>95</v>
      </c>
      <c r="C38" s="248"/>
      <c r="D38" s="248"/>
      <c r="E38" s="248"/>
      <c r="F38" s="248"/>
      <c r="G38" s="248"/>
      <c r="H38" s="248"/>
      <c r="I38" s="248"/>
      <c r="J38" s="248"/>
      <c r="K38" s="248"/>
      <c r="L38" s="248"/>
      <c r="M38" s="248"/>
      <c r="N38" s="445"/>
      <c r="O38" s="425"/>
      <c r="R38" s="100"/>
      <c r="S38" s="100"/>
    </row>
    <row r="39" spans="1:20" s="32" customFormat="1" ht="18.75" x14ac:dyDescent="0.25">
      <c r="A39" s="345"/>
      <c r="B39" s="357" t="s">
        <v>442</v>
      </c>
      <c r="C39" s="249"/>
      <c r="D39" s="249"/>
      <c r="E39" s="249"/>
      <c r="F39" s="313"/>
      <c r="G39" s="249"/>
      <c r="H39" s="249"/>
      <c r="I39" s="249"/>
      <c r="J39" s="249"/>
      <c r="K39" s="152"/>
      <c r="L39" s="152"/>
      <c r="M39" s="152"/>
      <c r="N39" s="206"/>
      <c r="O39" s="373"/>
      <c r="R39" s="100"/>
      <c r="S39" s="100"/>
    </row>
    <row r="40" spans="1:20" s="32" customFormat="1" ht="18.75" customHeight="1" x14ac:dyDescent="0.25">
      <c r="A40" s="345"/>
      <c r="B40" s="410"/>
      <c r="C40" s="40"/>
      <c r="D40" s="40"/>
      <c r="E40" s="40"/>
      <c r="F40" s="243"/>
      <c r="G40" s="40"/>
      <c r="H40" s="40"/>
      <c r="I40" s="40"/>
      <c r="J40" s="40"/>
      <c r="K40" s="356"/>
      <c r="L40" s="356"/>
      <c r="M40" s="356"/>
      <c r="N40" s="447"/>
      <c r="O40" s="373"/>
      <c r="R40" s="100"/>
      <c r="S40" s="100"/>
    </row>
    <row r="41" spans="1:20" s="32" customFormat="1" ht="15" customHeight="1" x14ac:dyDescent="0.25">
      <c r="A41" s="373"/>
      <c r="B41" s="989" t="s">
        <v>443</v>
      </c>
      <c r="C41" s="989"/>
      <c r="D41" s="989"/>
      <c r="E41" s="989"/>
      <c r="F41" s="989"/>
      <c r="G41" s="989"/>
      <c r="H41" s="989"/>
      <c r="I41" s="989"/>
      <c r="J41" s="989"/>
      <c r="K41" s="989"/>
      <c r="L41" s="989"/>
      <c r="M41" s="989"/>
      <c r="N41" s="989"/>
      <c r="O41" s="373"/>
      <c r="P41" s="35"/>
      <c r="Q41" s="31"/>
      <c r="R41" s="333"/>
      <c r="S41" s="333"/>
    </row>
    <row r="42" spans="1:20" s="32" customFormat="1" x14ac:dyDescent="0.25">
      <c r="A42" s="373"/>
      <c r="B42" s="989"/>
      <c r="C42" s="989"/>
      <c r="D42" s="989"/>
      <c r="E42" s="989"/>
      <c r="F42" s="989"/>
      <c r="G42" s="989"/>
      <c r="H42" s="989"/>
      <c r="I42" s="989"/>
      <c r="J42" s="989"/>
      <c r="K42" s="989"/>
      <c r="L42" s="989"/>
      <c r="M42" s="989"/>
      <c r="N42" s="989"/>
      <c r="O42" s="373"/>
      <c r="P42" s="35"/>
      <c r="Q42" s="31"/>
      <c r="R42" s="333"/>
      <c r="S42" s="333"/>
    </row>
    <row r="43" spans="1:20" s="32" customFormat="1" ht="17.25" customHeight="1" x14ac:dyDescent="0.25">
      <c r="A43" s="373"/>
      <c r="B43" s="429"/>
      <c r="C43" s="429"/>
      <c r="D43" s="429"/>
      <c r="E43" s="429"/>
      <c r="F43" s="429"/>
      <c r="G43" s="429"/>
      <c r="H43" s="429"/>
      <c r="I43" s="429"/>
      <c r="J43" s="429"/>
      <c r="K43" s="429"/>
      <c r="L43" s="429"/>
      <c r="M43" s="429"/>
      <c r="N43" s="429"/>
      <c r="O43" s="373"/>
      <c r="P43" s="31"/>
      <c r="Q43" s="35"/>
      <c r="R43" s="333"/>
      <c r="S43" s="333"/>
      <c r="T43" s="31"/>
    </row>
    <row r="44" spans="1:20" s="32" customFormat="1" ht="15" customHeight="1" x14ac:dyDescent="0.25">
      <c r="A44" s="373"/>
      <c r="B44" s="431" t="s">
        <v>444</v>
      </c>
      <c r="C44" s="433"/>
      <c r="D44" s="433"/>
      <c r="E44" s="433"/>
      <c r="F44" s="433"/>
      <c r="G44" s="433"/>
      <c r="H44" s="433"/>
      <c r="I44" s="433"/>
      <c r="J44" s="433"/>
      <c r="K44" s="433"/>
      <c r="L44" s="433"/>
      <c r="M44" s="433"/>
      <c r="N44" s="433"/>
      <c r="O44" s="373"/>
      <c r="P44" s="31"/>
      <c r="Q44" s="35"/>
      <c r="R44" s="333"/>
      <c r="S44" s="333"/>
      <c r="T44" s="31"/>
    </row>
    <row r="45" spans="1:20" s="32" customFormat="1" ht="21" customHeight="1" x14ac:dyDescent="0.25">
      <c r="A45" s="373"/>
      <c r="B45" s="392"/>
      <c r="C45" s="392"/>
      <c r="D45" s="392"/>
      <c r="E45" s="392"/>
      <c r="F45" s="392"/>
      <c r="G45" s="392"/>
      <c r="H45" s="392"/>
      <c r="I45" s="392"/>
      <c r="J45" s="392"/>
      <c r="K45" s="392"/>
      <c r="L45" s="392"/>
      <c r="M45" s="392"/>
      <c r="O45" s="373"/>
      <c r="P45" s="31"/>
      <c r="Q45" s="35"/>
      <c r="R45" s="333"/>
      <c r="S45" s="333"/>
      <c r="T45" s="31"/>
    </row>
    <row r="46" spans="1:20" s="32" customFormat="1" ht="15" customHeight="1" x14ac:dyDescent="0.25">
      <c r="A46" s="373"/>
      <c r="B46" s="990" t="s">
        <v>214</v>
      </c>
      <c r="C46" s="990"/>
      <c r="D46" s="990"/>
      <c r="E46" s="430"/>
      <c r="F46" s="430"/>
      <c r="G46" s="430"/>
      <c r="H46" s="430"/>
      <c r="I46" s="430"/>
      <c r="J46" s="430"/>
      <c r="K46" s="430"/>
      <c r="L46" s="430"/>
      <c r="M46" s="430"/>
      <c r="N46" s="430"/>
      <c r="O46" s="373"/>
      <c r="P46" s="35"/>
      <c r="Q46" s="31"/>
      <c r="R46" s="333"/>
      <c r="S46" s="333"/>
    </row>
    <row r="47" spans="1:20" s="32" customFormat="1" ht="15" customHeight="1" x14ac:dyDescent="0.25">
      <c r="A47" s="374"/>
      <c r="B47" s="990"/>
      <c r="C47" s="990"/>
      <c r="D47" s="990"/>
      <c r="E47" s="321"/>
      <c r="F47" s="321"/>
      <c r="G47" s="321"/>
      <c r="H47" s="321"/>
      <c r="I47" s="321"/>
      <c r="J47" s="321"/>
      <c r="K47" s="321"/>
      <c r="L47" s="321"/>
      <c r="M47" s="321"/>
      <c r="N47" s="118"/>
      <c r="O47" s="373"/>
      <c r="P47" s="35"/>
      <c r="Q47" s="31"/>
      <c r="R47" s="333"/>
      <c r="S47" s="333"/>
    </row>
    <row r="48" spans="1:20" s="32" customFormat="1" ht="15" customHeight="1" x14ac:dyDescent="0.25">
      <c r="A48" s="345"/>
      <c r="B48" s="990"/>
      <c r="C48" s="990"/>
      <c r="D48" s="990"/>
      <c r="E48" s="987" t="s">
        <v>227</v>
      </c>
      <c r="F48" s="192"/>
      <c r="G48" s="192"/>
      <c r="H48" s="490"/>
      <c r="I48" s="490"/>
      <c r="J48" s="490"/>
      <c r="K48" s="490"/>
      <c r="L48" s="490"/>
      <c r="M48" s="490"/>
      <c r="N48" s="491"/>
      <c r="O48" s="419"/>
      <c r="R48" s="100"/>
      <c r="S48" s="100"/>
    </row>
    <row r="49" spans="1:19" s="32" customFormat="1" ht="12" customHeight="1" x14ac:dyDescent="0.25">
      <c r="A49" s="374"/>
      <c r="B49" s="449"/>
      <c r="C49" s="449"/>
      <c r="D49" s="434"/>
      <c r="E49" s="988"/>
      <c r="F49" s="321"/>
      <c r="G49" s="321"/>
      <c r="H49" s="492"/>
      <c r="I49" s="492"/>
      <c r="J49" s="492"/>
      <c r="K49" s="492"/>
      <c r="L49" s="492"/>
      <c r="M49" s="492"/>
      <c r="N49" s="454"/>
      <c r="O49" s="373"/>
      <c r="P49" s="35"/>
      <c r="Q49" s="31"/>
      <c r="R49" s="333"/>
      <c r="S49" s="333"/>
    </row>
    <row r="50" spans="1:19" s="32" customFormat="1" ht="15" customHeight="1" x14ac:dyDescent="0.25">
      <c r="A50" s="374"/>
      <c r="B50" s="971" t="s">
        <v>215</v>
      </c>
      <c r="C50" s="971"/>
      <c r="D50" s="971"/>
      <c r="E50" s="453" t="s">
        <v>205</v>
      </c>
      <c r="F50" s="453" t="s">
        <v>207</v>
      </c>
      <c r="G50" s="321"/>
      <c r="H50" s="483"/>
      <c r="I50" s="483"/>
      <c r="J50" s="483"/>
      <c r="K50" s="483"/>
      <c r="L50" s="483"/>
      <c r="M50" s="483"/>
      <c r="N50" s="454"/>
      <c r="O50" s="373"/>
      <c r="P50" s="35"/>
      <c r="Q50" s="31"/>
      <c r="R50" s="333"/>
      <c r="S50" s="333"/>
    </row>
    <row r="51" spans="1:19" s="32" customFormat="1" ht="15" customHeight="1" x14ac:dyDescent="0.25">
      <c r="A51" s="374"/>
      <c r="B51" s="971"/>
      <c r="C51" s="971"/>
      <c r="D51" s="971"/>
      <c r="E51" s="361">
        <v>2</v>
      </c>
      <c r="F51" s="361">
        <v>15</v>
      </c>
      <c r="G51" s="321"/>
      <c r="H51" s="493"/>
      <c r="I51" s="493"/>
      <c r="J51" s="493"/>
      <c r="K51" s="493"/>
      <c r="L51" s="493"/>
      <c r="M51" s="483"/>
      <c r="N51" s="454"/>
      <c r="O51" s="448"/>
      <c r="P51" s="35"/>
      <c r="Q51" s="31"/>
      <c r="R51" s="333"/>
      <c r="S51" s="333"/>
    </row>
    <row r="52" spans="1:19" s="32" customFormat="1" ht="15" customHeight="1" x14ac:dyDescent="0.25">
      <c r="A52" s="374"/>
      <c r="B52" s="971"/>
      <c r="C52" s="971"/>
      <c r="D52" s="971"/>
      <c r="E52" s="321"/>
      <c r="F52" s="321"/>
      <c r="G52" s="321"/>
      <c r="H52" s="492"/>
      <c r="I52" s="492"/>
      <c r="J52" s="490"/>
      <c r="K52" s="490"/>
      <c r="L52" s="490"/>
      <c r="M52" s="490"/>
      <c r="N52" s="454"/>
      <c r="O52" s="373"/>
      <c r="P52" s="35"/>
      <c r="Q52" s="31"/>
      <c r="R52" s="333"/>
      <c r="S52" s="333"/>
    </row>
    <row r="53" spans="1:19" s="32" customFormat="1" ht="15" customHeight="1" x14ac:dyDescent="0.25">
      <c r="A53" s="374"/>
      <c r="B53" s="457"/>
      <c r="C53" s="457"/>
      <c r="D53" s="457"/>
      <c r="E53" s="312"/>
      <c r="F53" s="312"/>
      <c r="G53" s="312"/>
      <c r="H53" s="312"/>
      <c r="I53" s="312"/>
      <c r="J53" s="35"/>
      <c r="K53" s="35"/>
      <c r="L53" s="35"/>
      <c r="M53" s="35"/>
      <c r="N53" s="35"/>
      <c r="O53" s="373"/>
      <c r="P53" s="35"/>
      <c r="Q53" s="31"/>
      <c r="R53" s="333"/>
      <c r="S53" s="333"/>
    </row>
    <row r="54" spans="1:19" s="32" customFormat="1" ht="18" customHeight="1" x14ac:dyDescent="0.25">
      <c r="A54" s="374"/>
      <c r="B54" s="432"/>
      <c r="C54" s="432"/>
      <c r="D54" s="432"/>
      <c r="E54" s="393"/>
      <c r="F54" s="393"/>
      <c r="G54" s="393"/>
      <c r="H54" s="393"/>
      <c r="I54" s="393"/>
      <c r="J54" s="312"/>
      <c r="K54" s="312"/>
      <c r="L54" s="312"/>
      <c r="M54" s="312"/>
      <c r="N54" s="118"/>
      <c r="O54" s="373"/>
      <c r="P54" s="35"/>
      <c r="Q54" s="31"/>
      <c r="R54" s="333"/>
      <c r="S54" s="333"/>
    </row>
    <row r="55" spans="1:19" s="32" customFormat="1" ht="33.75" customHeight="1" x14ac:dyDescent="0.25">
      <c r="A55" s="374"/>
      <c r="B55" s="892" t="s">
        <v>446</v>
      </c>
      <c r="C55" s="892"/>
      <c r="D55" s="892"/>
      <c r="E55" s="892"/>
      <c r="F55" s="892"/>
      <c r="G55" s="892"/>
      <c r="H55" s="892"/>
      <c r="I55" s="892"/>
      <c r="J55" s="892"/>
      <c r="K55" s="892"/>
      <c r="L55" s="892"/>
      <c r="M55" s="892"/>
      <c r="N55" s="892"/>
      <c r="O55" s="373"/>
      <c r="P55" s="35"/>
      <c r="Q55" s="31"/>
      <c r="R55" s="333"/>
      <c r="S55" s="333"/>
    </row>
    <row r="56" spans="1:19" s="32" customFormat="1" ht="33" customHeight="1" x14ac:dyDescent="0.25">
      <c r="A56" s="409"/>
      <c r="B56" s="48" t="s">
        <v>421</v>
      </c>
      <c r="C56" s="341"/>
      <c r="D56" s="2"/>
      <c r="E56" s="2"/>
      <c r="F56" s="475"/>
      <c r="G56" s="48" t="s">
        <v>445</v>
      </c>
      <c r="H56" s="2"/>
      <c r="I56" s="2"/>
      <c r="J56" s="2"/>
      <c r="K56" s="2"/>
      <c r="L56" s="2"/>
      <c r="M56" s="31"/>
      <c r="N56" s="446"/>
      <c r="O56" s="425"/>
      <c r="R56" s="100"/>
      <c r="S56" s="100"/>
    </row>
    <row r="57" spans="1:19" s="32" customFormat="1" ht="15" customHeight="1" x14ac:dyDescent="0.35">
      <c r="A57" s="345"/>
      <c r="B57" s="968" t="s">
        <v>1</v>
      </c>
      <c r="C57" s="8" t="s">
        <v>499</v>
      </c>
      <c r="D57" s="2"/>
      <c r="E57" s="8" t="s">
        <v>499</v>
      </c>
      <c r="F57" s="475"/>
      <c r="G57" s="25" t="s">
        <v>496</v>
      </c>
      <c r="H57" s="26" t="s">
        <v>51</v>
      </c>
      <c r="I57" s="2"/>
      <c r="J57" s="2"/>
      <c r="K57" s="2"/>
      <c r="L57" s="2"/>
      <c r="M57" s="31"/>
      <c r="O57" s="426"/>
      <c r="R57" s="100"/>
    </row>
    <row r="58" spans="1:19" s="32" customFormat="1" ht="27" customHeight="1" x14ac:dyDescent="0.25">
      <c r="A58" s="345"/>
      <c r="B58" s="969"/>
      <c r="C58" s="498" t="s">
        <v>316</v>
      </c>
      <c r="D58" s="2"/>
      <c r="E58" s="616" t="s">
        <v>83</v>
      </c>
      <c r="F58" s="617"/>
      <c r="G58" s="616" t="s">
        <v>83</v>
      </c>
      <c r="H58" s="618">
        <f>'Kriterijų sąrašas'!L17</f>
        <v>14</v>
      </c>
      <c r="I58" s="2"/>
      <c r="J58" s="2"/>
      <c r="K58" s="2"/>
      <c r="L58" s="2"/>
      <c r="M58" s="31"/>
      <c r="N58" s="446"/>
      <c r="O58" s="427"/>
      <c r="P58" s="31"/>
    </row>
    <row r="59" spans="1:19" s="32" customFormat="1" ht="15" customHeight="1" x14ac:dyDescent="0.25">
      <c r="A59" s="345"/>
      <c r="B59" s="342" t="str">
        <f>IF('Bendras vertinimas'!$B$20="","",'Bendras vertinimas'!$B$20)</f>
        <v>Tiekėjas 1</v>
      </c>
      <c r="C59" s="619">
        <v>36</v>
      </c>
      <c r="D59" s="2"/>
      <c r="E59" s="618">
        <f>IF(C59="","",IF(C59&lt;=$E$51,0,IF(C59&gt;$F$51,$F$51,C59)))</f>
        <v>15</v>
      </c>
      <c r="F59" s="475"/>
      <c r="G59" s="273">
        <f>IFERROR(IF($H$58=0,"",ROUND(E59*$H$58/MAX($E$59:$E$78),3)),"")</f>
        <v>14</v>
      </c>
      <c r="H59" s="2"/>
      <c r="I59" s="2"/>
      <c r="J59" s="2"/>
      <c r="K59" s="2"/>
      <c r="L59" s="2"/>
      <c r="M59" s="31"/>
      <c r="N59" s="446"/>
      <c r="O59" s="419"/>
    </row>
    <row r="60" spans="1:19" s="32" customFormat="1" ht="15" customHeight="1" x14ac:dyDescent="0.25">
      <c r="A60" s="345"/>
      <c r="B60" s="342" t="str">
        <f>IF('Bendras vertinimas'!$B$21="","",'Bendras vertinimas'!$B$21)</f>
        <v>Tiekėjas 2</v>
      </c>
      <c r="C60" s="620">
        <v>12</v>
      </c>
      <c r="D60" s="2"/>
      <c r="E60" s="618">
        <f t="shared" ref="E60:E78" si="0">IF(C60="","",IF(C60&lt;=$E$51,0,IF(C60&gt;$F$51,$F$51,C60)))</f>
        <v>12</v>
      </c>
      <c r="F60" s="475"/>
      <c r="G60" s="273">
        <f t="shared" ref="G60:G78" si="1">IFERROR(IF($H$58=0,"",ROUND(E60*$H$58/MAX($E$59:$E$78),3)),"")</f>
        <v>11.2</v>
      </c>
      <c r="H60" s="2"/>
      <c r="I60" s="2"/>
      <c r="J60" s="2"/>
      <c r="K60" s="2"/>
      <c r="L60" s="2"/>
      <c r="M60" s="31"/>
      <c r="N60" s="446"/>
      <c r="O60" s="419"/>
    </row>
    <row r="61" spans="1:19" s="32" customFormat="1" ht="15" customHeight="1" x14ac:dyDescent="0.25">
      <c r="A61" s="345"/>
      <c r="B61" s="342" t="str">
        <f>IF('Bendras vertinimas'!$B$22="","",'Bendras vertinimas'!$B$22)</f>
        <v>Tiekėjas 3</v>
      </c>
      <c r="C61" s="619">
        <v>4</v>
      </c>
      <c r="D61" s="2"/>
      <c r="E61" s="618">
        <f t="shared" si="0"/>
        <v>4</v>
      </c>
      <c r="F61" s="475"/>
      <c r="G61" s="273">
        <f t="shared" si="1"/>
        <v>3.7330000000000001</v>
      </c>
      <c r="H61" s="2"/>
      <c r="I61" s="2"/>
      <c r="J61" s="2"/>
      <c r="K61" s="2"/>
      <c r="L61" s="2"/>
      <c r="M61" s="31"/>
      <c r="N61" s="61"/>
      <c r="O61" s="426"/>
    </row>
    <row r="62" spans="1:19" s="32" customFormat="1" ht="15" customHeight="1" x14ac:dyDescent="0.25">
      <c r="A62" s="345"/>
      <c r="B62" s="342" t="str">
        <f>IF('Bendras vertinimas'!$B$23="","",'Bendras vertinimas'!$B$23)</f>
        <v>Tiekėjas 4</v>
      </c>
      <c r="C62" s="619">
        <v>22</v>
      </c>
      <c r="D62" s="2"/>
      <c r="E62" s="618">
        <f t="shared" si="0"/>
        <v>15</v>
      </c>
      <c r="F62" s="475"/>
      <c r="G62" s="273">
        <f t="shared" si="1"/>
        <v>14</v>
      </c>
      <c r="H62" s="2"/>
      <c r="I62" s="2"/>
      <c r="J62" s="2"/>
      <c r="K62" s="2"/>
      <c r="L62" s="2"/>
      <c r="M62" s="31"/>
      <c r="N62" s="446"/>
      <c r="O62" s="419"/>
    </row>
    <row r="63" spans="1:19" s="32" customFormat="1" ht="15" customHeight="1" x14ac:dyDescent="0.25">
      <c r="A63" s="345"/>
      <c r="B63" s="342" t="str">
        <f>IF('Bendras vertinimas'!$B$24="","",'Bendras vertinimas'!$B$24)</f>
        <v>Tiekėjas 5</v>
      </c>
      <c r="C63" s="619"/>
      <c r="D63" s="2"/>
      <c r="E63" s="618" t="str">
        <f t="shared" si="0"/>
        <v/>
      </c>
      <c r="F63" s="475"/>
      <c r="G63" s="273" t="str">
        <f t="shared" si="1"/>
        <v/>
      </c>
      <c r="H63" s="2"/>
      <c r="I63" s="2"/>
      <c r="J63" s="2"/>
      <c r="K63" s="2"/>
      <c r="L63" s="2"/>
      <c r="M63" s="31"/>
      <c r="N63" s="446"/>
      <c r="O63" s="419"/>
    </row>
    <row r="64" spans="1:19" s="32" customFormat="1" ht="15" customHeight="1" x14ac:dyDescent="0.25">
      <c r="A64" s="345"/>
      <c r="B64" s="342" t="str">
        <f>IF('Bendras vertinimas'!$B$25="","",'Bendras vertinimas'!$B$25)</f>
        <v>Tiekėjas 6</v>
      </c>
      <c r="C64" s="619"/>
      <c r="D64" s="2"/>
      <c r="E64" s="618" t="str">
        <f t="shared" si="0"/>
        <v/>
      </c>
      <c r="F64" s="475"/>
      <c r="G64" s="273" t="str">
        <f t="shared" si="1"/>
        <v/>
      </c>
      <c r="H64" s="2"/>
      <c r="I64" s="2"/>
      <c r="J64" s="2"/>
      <c r="K64" s="2"/>
      <c r="L64" s="2"/>
      <c r="M64" s="31"/>
      <c r="N64" s="446"/>
      <c r="O64" s="419"/>
    </row>
    <row r="65" spans="1:19" s="32" customFormat="1" ht="15" customHeight="1" x14ac:dyDescent="0.25">
      <c r="A65" s="345"/>
      <c r="B65" s="342" t="str">
        <f>IF('Bendras vertinimas'!$B$26="","",'Bendras vertinimas'!$B$26)</f>
        <v>Tiekėjas 7</v>
      </c>
      <c r="C65" s="619"/>
      <c r="D65" s="2"/>
      <c r="E65" s="618" t="str">
        <f t="shared" si="0"/>
        <v/>
      </c>
      <c r="F65" s="475"/>
      <c r="G65" s="273" t="str">
        <f t="shared" si="1"/>
        <v/>
      </c>
      <c r="H65" s="2"/>
      <c r="I65" s="2"/>
      <c r="J65" s="548"/>
      <c r="K65" s="2"/>
      <c r="L65" s="2"/>
      <c r="M65" s="31"/>
      <c r="N65" s="446"/>
      <c r="O65" s="419"/>
    </row>
    <row r="66" spans="1:19" s="32" customFormat="1" ht="15" customHeight="1" x14ac:dyDescent="0.25">
      <c r="A66" s="345"/>
      <c r="B66" s="342" t="str">
        <f>IF('Bendras vertinimas'!$B$27="","",'Bendras vertinimas'!$B$27)</f>
        <v>Tiekėjas 8</v>
      </c>
      <c r="C66" s="619"/>
      <c r="D66" s="2"/>
      <c r="E66" s="618" t="str">
        <f t="shared" si="0"/>
        <v/>
      </c>
      <c r="F66" s="475"/>
      <c r="G66" s="273" t="str">
        <f t="shared" si="1"/>
        <v/>
      </c>
      <c r="H66" s="2"/>
      <c r="I66" s="2"/>
      <c r="J66" s="2"/>
      <c r="K66" s="2"/>
      <c r="L66" s="2"/>
      <c r="M66" s="31"/>
      <c r="N66" s="61"/>
      <c r="O66" s="426"/>
    </row>
    <row r="67" spans="1:19" s="32" customFormat="1" ht="15" customHeight="1" x14ac:dyDescent="0.25">
      <c r="A67" s="345"/>
      <c r="B67" s="342" t="str">
        <f>IF('Bendras vertinimas'!$B$28="","",'Bendras vertinimas'!$B$28)</f>
        <v>Tiekėjas 9</v>
      </c>
      <c r="C67" s="619"/>
      <c r="D67" s="2"/>
      <c r="E67" s="618" t="str">
        <f t="shared" si="0"/>
        <v/>
      </c>
      <c r="F67" s="475"/>
      <c r="G67" s="273" t="str">
        <f t="shared" si="1"/>
        <v/>
      </c>
      <c r="H67" s="2"/>
      <c r="I67" s="2"/>
      <c r="J67" s="2"/>
      <c r="K67" s="2"/>
      <c r="L67" s="2"/>
      <c r="M67" s="31"/>
      <c r="N67" s="446"/>
      <c r="O67" s="419"/>
    </row>
    <row r="68" spans="1:19" s="32" customFormat="1" ht="15" customHeight="1" x14ac:dyDescent="0.25">
      <c r="A68" s="345"/>
      <c r="B68" s="342" t="str">
        <f>IF('Bendras vertinimas'!$B$29="","",'Bendras vertinimas'!$B$29)</f>
        <v>Tiekėjas 10</v>
      </c>
      <c r="C68" s="619"/>
      <c r="D68" s="2"/>
      <c r="E68" s="618" t="str">
        <f t="shared" si="0"/>
        <v/>
      </c>
      <c r="F68" s="475"/>
      <c r="G68" s="273" t="str">
        <f t="shared" si="1"/>
        <v/>
      </c>
      <c r="H68" s="2"/>
      <c r="I68" s="2"/>
      <c r="J68" s="2"/>
      <c r="K68" s="2"/>
      <c r="L68" s="2"/>
      <c r="M68" s="31"/>
      <c r="N68" s="446"/>
      <c r="O68" s="419"/>
    </row>
    <row r="69" spans="1:19" s="32" customFormat="1" ht="15" customHeight="1" x14ac:dyDescent="0.25">
      <c r="A69" s="345"/>
      <c r="B69" s="342" t="str">
        <f>IF('Bendras vertinimas'!$B$30="","",'Bendras vertinimas'!$B$30)</f>
        <v>Tiekėjas 11</v>
      </c>
      <c r="C69" s="620"/>
      <c r="D69" s="4"/>
      <c r="E69" s="618" t="str">
        <f t="shared" si="0"/>
        <v/>
      </c>
      <c r="F69" s="475"/>
      <c r="G69" s="273" t="str">
        <f t="shared" si="1"/>
        <v/>
      </c>
      <c r="H69" s="2"/>
      <c r="I69" s="2"/>
      <c r="J69" s="2"/>
      <c r="K69" s="2"/>
      <c r="L69" s="2"/>
      <c r="M69" s="31"/>
      <c r="N69" s="446"/>
      <c r="O69" s="419"/>
    </row>
    <row r="70" spans="1:19" s="32" customFormat="1" ht="15" customHeight="1" x14ac:dyDescent="0.25">
      <c r="A70" s="345"/>
      <c r="B70" s="342" t="str">
        <f>IF('Bendras vertinimas'!$B$31="","",'Bendras vertinimas'!$B$31)</f>
        <v>Tiekėjas 12</v>
      </c>
      <c r="C70" s="620"/>
      <c r="D70" s="4"/>
      <c r="E70" s="618" t="str">
        <f t="shared" si="0"/>
        <v/>
      </c>
      <c r="F70" s="475"/>
      <c r="G70" s="273" t="str">
        <f t="shared" si="1"/>
        <v/>
      </c>
      <c r="H70" s="2"/>
      <c r="I70" s="2"/>
      <c r="J70" s="2"/>
      <c r="K70" s="2"/>
      <c r="L70" s="2"/>
      <c r="M70" s="31"/>
      <c r="N70" s="446"/>
      <c r="O70" s="419"/>
    </row>
    <row r="71" spans="1:19" s="32" customFormat="1" ht="15" customHeight="1" x14ac:dyDescent="0.25">
      <c r="A71" s="345"/>
      <c r="B71" s="342" t="str">
        <f>IF('Bendras vertinimas'!$B$32="","",'Bendras vertinimas'!$B$32)</f>
        <v>Tiekėjas 13</v>
      </c>
      <c r="C71" s="620"/>
      <c r="D71" s="4"/>
      <c r="E71" s="618" t="str">
        <f t="shared" si="0"/>
        <v/>
      </c>
      <c r="F71" s="475"/>
      <c r="G71" s="273" t="str">
        <f t="shared" si="1"/>
        <v/>
      </c>
      <c r="H71" s="2"/>
      <c r="I71" s="2"/>
      <c r="J71" s="2"/>
      <c r="K71" s="2"/>
      <c r="L71" s="2"/>
      <c r="M71" s="31"/>
      <c r="N71" s="446"/>
      <c r="O71" s="419"/>
    </row>
    <row r="72" spans="1:19" s="32" customFormat="1" ht="15" customHeight="1" x14ac:dyDescent="0.25">
      <c r="A72" s="345"/>
      <c r="B72" s="342" t="str">
        <f>IF('Bendras vertinimas'!$B$33="","",'Bendras vertinimas'!$B$33)</f>
        <v>Tiekėjas 14</v>
      </c>
      <c r="C72" s="620"/>
      <c r="D72" s="4"/>
      <c r="E72" s="618" t="str">
        <f t="shared" si="0"/>
        <v/>
      </c>
      <c r="F72" s="475"/>
      <c r="G72" s="273" t="str">
        <f t="shared" si="1"/>
        <v/>
      </c>
      <c r="H72" s="2"/>
      <c r="I72" s="2"/>
      <c r="J72" s="2"/>
      <c r="K72" s="2"/>
      <c r="L72" s="2"/>
      <c r="M72" s="31"/>
      <c r="N72" s="446"/>
      <c r="O72" s="419"/>
    </row>
    <row r="73" spans="1:19" s="32" customFormat="1" ht="15" customHeight="1" x14ac:dyDescent="0.25">
      <c r="A73" s="345"/>
      <c r="B73" s="342" t="str">
        <f>IF('Bendras vertinimas'!$B$34="","",'Bendras vertinimas'!$B$34)</f>
        <v>Tiekėjas 15</v>
      </c>
      <c r="C73" s="620"/>
      <c r="D73" s="4"/>
      <c r="E73" s="618" t="str">
        <f t="shared" si="0"/>
        <v/>
      </c>
      <c r="F73" s="475"/>
      <c r="G73" s="273" t="str">
        <f t="shared" si="1"/>
        <v/>
      </c>
      <c r="H73" s="2"/>
      <c r="I73" s="2"/>
      <c r="J73" s="2"/>
      <c r="K73" s="2"/>
      <c r="L73" s="2"/>
      <c r="M73" s="31"/>
      <c r="N73" s="446"/>
      <c r="O73" s="419"/>
    </row>
    <row r="74" spans="1:19" s="32" customFormat="1" ht="15" customHeight="1" x14ac:dyDescent="0.25">
      <c r="A74" s="345"/>
      <c r="B74" s="342" t="str">
        <f>IF('Bendras vertinimas'!$B$35="","",'Bendras vertinimas'!$B$35)</f>
        <v>Tiekėjas 16</v>
      </c>
      <c r="C74" s="620"/>
      <c r="D74" s="4"/>
      <c r="E74" s="618" t="str">
        <f t="shared" si="0"/>
        <v/>
      </c>
      <c r="F74" s="475"/>
      <c r="G74" s="273" t="str">
        <f t="shared" si="1"/>
        <v/>
      </c>
      <c r="H74" s="2"/>
      <c r="I74" s="2"/>
      <c r="J74" s="2"/>
      <c r="K74" s="2"/>
      <c r="L74" s="2"/>
      <c r="M74" s="31"/>
      <c r="N74" s="446"/>
      <c r="O74" s="419"/>
    </row>
    <row r="75" spans="1:19" s="32" customFormat="1" ht="15" customHeight="1" x14ac:dyDescent="0.25">
      <c r="A75" s="345"/>
      <c r="B75" s="342" t="str">
        <f>IF('Bendras vertinimas'!$B$36="","",'Bendras vertinimas'!$B$36)</f>
        <v>Tiekėjas 17</v>
      </c>
      <c r="C75" s="620"/>
      <c r="D75" s="4"/>
      <c r="E75" s="618" t="str">
        <f t="shared" si="0"/>
        <v/>
      </c>
      <c r="F75" s="475"/>
      <c r="G75" s="273" t="str">
        <f t="shared" si="1"/>
        <v/>
      </c>
      <c r="H75" s="2"/>
      <c r="I75" s="2"/>
      <c r="J75" s="2"/>
      <c r="K75" s="2"/>
      <c r="L75" s="2"/>
      <c r="M75" s="31"/>
      <c r="N75" s="446"/>
      <c r="O75" s="419"/>
    </row>
    <row r="76" spans="1:19" s="32" customFormat="1" ht="15" customHeight="1" x14ac:dyDescent="0.25">
      <c r="A76" s="345"/>
      <c r="B76" s="342" t="str">
        <f>IF('Bendras vertinimas'!$B$37="","",'Bendras vertinimas'!$B$37)</f>
        <v>Tiekėjas 18</v>
      </c>
      <c r="C76" s="620"/>
      <c r="D76" s="4"/>
      <c r="E76" s="618" t="str">
        <f t="shared" si="0"/>
        <v/>
      </c>
      <c r="F76" s="475"/>
      <c r="G76" s="273" t="str">
        <f t="shared" si="1"/>
        <v/>
      </c>
      <c r="H76" s="2"/>
      <c r="I76" s="2"/>
      <c r="J76" s="2"/>
      <c r="K76" s="2"/>
      <c r="L76" s="2"/>
      <c r="M76" s="31"/>
      <c r="N76" s="446"/>
      <c r="O76" s="419"/>
    </row>
    <row r="77" spans="1:19" s="32" customFormat="1" ht="15" customHeight="1" x14ac:dyDescent="0.25">
      <c r="A77" s="345"/>
      <c r="B77" s="342" t="str">
        <f>IF('Bendras vertinimas'!$B$38="","",'Bendras vertinimas'!$B$38)</f>
        <v>Tiekėjas 19</v>
      </c>
      <c r="C77" s="620"/>
      <c r="D77" s="4"/>
      <c r="E77" s="618" t="str">
        <f t="shared" si="0"/>
        <v/>
      </c>
      <c r="F77" s="475"/>
      <c r="G77" s="273" t="str">
        <f t="shared" si="1"/>
        <v/>
      </c>
      <c r="H77" s="2"/>
      <c r="I77" s="2"/>
      <c r="J77" s="2"/>
      <c r="K77" s="2"/>
      <c r="L77" s="2"/>
      <c r="M77" s="31"/>
      <c r="N77" s="446"/>
      <c r="O77" s="419"/>
    </row>
    <row r="78" spans="1:19" s="32" customFormat="1" ht="15" customHeight="1" x14ac:dyDescent="0.25">
      <c r="A78" s="345"/>
      <c r="B78" s="342" t="str">
        <f>IF('Bendras vertinimas'!$B$39="","",'Bendras vertinimas'!$B$39)</f>
        <v>Tiekėjas 20</v>
      </c>
      <c r="C78" s="620"/>
      <c r="D78" s="4"/>
      <c r="E78" s="618" t="str">
        <f t="shared" si="0"/>
        <v/>
      </c>
      <c r="F78" s="475"/>
      <c r="G78" s="273" t="str">
        <f t="shared" si="1"/>
        <v/>
      </c>
      <c r="H78" s="2"/>
      <c r="I78" s="2"/>
      <c r="J78" s="2"/>
      <c r="K78" s="2"/>
      <c r="L78" s="2"/>
      <c r="M78" s="31"/>
      <c r="N78" s="446"/>
      <c r="O78" s="419"/>
    </row>
    <row r="79" spans="1:19" s="32" customFormat="1" ht="17.25" customHeight="1" x14ac:dyDescent="0.25">
      <c r="A79" s="345"/>
      <c r="B79" s="2"/>
      <c r="C79" s="2"/>
      <c r="D79" s="2"/>
      <c r="E79" s="548"/>
      <c r="F79" s="475"/>
      <c r="G79" s="2"/>
      <c r="H79" s="2"/>
      <c r="I79" s="2"/>
      <c r="J79" s="2"/>
      <c r="K79" s="2"/>
      <c r="L79" s="2"/>
      <c r="M79" s="31"/>
      <c r="N79" s="446"/>
      <c r="O79" s="419"/>
    </row>
    <row r="80" spans="1:19" s="32" customFormat="1" ht="14.25" customHeight="1" x14ac:dyDescent="0.25">
      <c r="A80" s="345"/>
      <c r="B80" s="345"/>
      <c r="C80" s="345"/>
      <c r="D80" s="345"/>
      <c r="E80" s="345"/>
      <c r="F80" s="345"/>
      <c r="G80" s="345"/>
      <c r="H80" s="345"/>
      <c r="I80" s="345"/>
      <c r="J80" s="345"/>
      <c r="K80" s="345"/>
      <c r="L80" s="345"/>
      <c r="M80" s="345"/>
      <c r="N80" s="428"/>
      <c r="O80" s="419"/>
      <c r="R80" s="100"/>
      <c r="S80" s="100"/>
    </row>
    <row r="81" spans="1:19" s="32" customFormat="1" x14ac:dyDescent="0.25">
      <c r="A81" s="31"/>
      <c r="B81" s="31"/>
      <c r="C81" s="31"/>
      <c r="D81" s="31"/>
      <c r="E81" s="31"/>
      <c r="F81" s="31"/>
      <c r="G81" s="31"/>
      <c r="H81" s="31"/>
      <c r="I81" s="31"/>
      <c r="J81" s="31"/>
      <c r="K81" s="31"/>
      <c r="L81" s="237"/>
      <c r="M81" s="250" t="s">
        <v>222</v>
      </c>
      <c r="N81" s="61"/>
      <c r="O81" s="225"/>
      <c r="R81" s="100"/>
      <c r="S81" s="100"/>
    </row>
    <row r="82" spans="1:19" x14ac:dyDescent="0.25">
      <c r="O82" s="225"/>
    </row>
    <row r="83" spans="1:19" x14ac:dyDescent="0.25">
      <c r="O83" s="225"/>
    </row>
    <row r="84" spans="1:19" x14ac:dyDescent="0.25">
      <c r="O84" s="225"/>
    </row>
    <row r="85" spans="1:19" x14ac:dyDescent="0.25">
      <c r="O85" s="225"/>
    </row>
    <row r="86" spans="1:19" x14ac:dyDescent="0.25">
      <c r="C86" s="494"/>
      <c r="D86" s="495"/>
      <c r="E86" s="495"/>
      <c r="F86" s="495"/>
      <c r="G86" s="495"/>
      <c r="H86" s="495"/>
      <c r="I86" s="495"/>
      <c r="J86" s="495"/>
      <c r="K86" s="495"/>
      <c r="L86" s="495"/>
      <c r="M86" s="495"/>
      <c r="N86" s="495"/>
      <c r="O86" s="496"/>
      <c r="P86" s="495"/>
      <c r="Q86" s="495"/>
    </row>
    <row r="87" spans="1:19" x14ac:dyDescent="0.25">
      <c r="C87" s="494"/>
      <c r="D87" s="495"/>
      <c r="E87" s="495"/>
      <c r="F87" s="495"/>
      <c r="G87" s="495"/>
      <c r="H87" s="497"/>
      <c r="I87" s="497"/>
      <c r="J87" s="497"/>
      <c r="K87" s="497"/>
      <c r="L87" s="497"/>
      <c r="M87" s="495"/>
      <c r="N87" s="495"/>
      <c r="O87" s="496"/>
      <c r="P87" s="495"/>
      <c r="Q87" s="495"/>
    </row>
    <row r="88" spans="1:19" x14ac:dyDescent="0.25">
      <c r="C88" s="494"/>
      <c r="D88" s="495"/>
      <c r="E88" s="495"/>
      <c r="F88" s="495"/>
      <c r="G88" s="495"/>
      <c r="H88" s="497"/>
      <c r="I88" s="497"/>
      <c r="J88" s="497"/>
      <c r="K88" s="497"/>
      <c r="L88" s="497"/>
      <c r="M88" s="488"/>
      <c r="N88" s="488"/>
      <c r="O88" s="496"/>
      <c r="P88" s="495"/>
      <c r="Q88" s="495"/>
    </row>
    <row r="89" spans="1:19" x14ac:dyDescent="0.25">
      <c r="C89" s="494"/>
      <c r="D89" s="495"/>
      <c r="E89" s="495"/>
      <c r="F89" s="495"/>
      <c r="G89" s="495"/>
      <c r="H89" s="488"/>
      <c r="I89" s="488"/>
      <c r="J89" s="488"/>
      <c r="K89" s="488"/>
      <c r="L89" s="488"/>
      <c r="M89" s="488"/>
      <c r="N89" s="488"/>
      <c r="O89" s="495"/>
      <c r="P89" s="495"/>
      <c r="Q89" s="495"/>
    </row>
    <row r="90" spans="1:19" x14ac:dyDescent="0.25">
      <c r="C90" s="494"/>
      <c r="D90" s="495"/>
      <c r="E90" s="495"/>
      <c r="F90" s="495"/>
      <c r="G90" s="495"/>
      <c r="H90" s="488"/>
      <c r="I90" s="488"/>
      <c r="J90" s="488"/>
      <c r="K90" s="488"/>
      <c r="L90" s="488"/>
      <c r="M90" s="488"/>
      <c r="N90" s="488"/>
      <c r="O90" s="495"/>
      <c r="P90" s="495"/>
      <c r="Q90" s="495"/>
    </row>
    <row r="91" spans="1:19" x14ac:dyDescent="0.25">
      <c r="C91" s="494"/>
      <c r="D91" s="495"/>
      <c r="E91" s="495"/>
      <c r="F91" s="495"/>
      <c r="G91" s="495"/>
      <c r="H91" s="488"/>
      <c r="I91" s="488"/>
      <c r="J91" s="488"/>
      <c r="K91" s="488"/>
      <c r="L91" s="488"/>
      <c r="M91" s="488"/>
      <c r="N91" s="488"/>
      <c r="O91" s="495"/>
      <c r="P91" s="495"/>
      <c r="Q91" s="495"/>
    </row>
    <row r="92" spans="1:19" x14ac:dyDescent="0.25">
      <c r="C92" s="494"/>
      <c r="D92" s="495"/>
      <c r="E92" s="495"/>
      <c r="F92" s="495"/>
      <c r="G92" s="495"/>
      <c r="H92" s="488"/>
      <c r="I92" s="488"/>
      <c r="J92" s="488"/>
      <c r="K92" s="488"/>
      <c r="L92" s="488"/>
      <c r="M92" s="488"/>
      <c r="N92" s="488"/>
      <c r="O92" s="495"/>
      <c r="P92" s="495"/>
      <c r="Q92" s="495"/>
    </row>
    <row r="93" spans="1:19" x14ac:dyDescent="0.25">
      <c r="C93" s="494"/>
      <c r="D93" s="495"/>
      <c r="E93" s="495"/>
      <c r="F93" s="495"/>
      <c r="G93" s="495"/>
      <c r="H93" s="488"/>
      <c r="I93" s="488"/>
      <c r="J93" s="488"/>
      <c r="K93" s="488"/>
      <c r="L93" s="488"/>
      <c r="M93" s="488"/>
      <c r="N93" s="488"/>
      <c r="O93" s="495"/>
      <c r="P93" s="495"/>
      <c r="Q93" s="495"/>
    </row>
    <row r="94" spans="1:19" x14ac:dyDescent="0.25">
      <c r="C94" s="494"/>
      <c r="D94" s="495"/>
      <c r="E94" s="495"/>
      <c r="F94" s="495"/>
      <c r="G94" s="495"/>
      <c r="H94" s="495"/>
      <c r="I94" s="495"/>
      <c r="J94" s="495"/>
      <c r="K94" s="495"/>
      <c r="L94" s="495"/>
      <c r="M94" s="495"/>
      <c r="N94" s="495"/>
      <c r="O94" s="495"/>
      <c r="P94" s="495"/>
      <c r="Q94" s="495"/>
    </row>
    <row r="95" spans="1:19" x14ac:dyDescent="0.25">
      <c r="C95" s="497"/>
      <c r="D95" s="497"/>
      <c r="E95" s="497"/>
      <c r="F95" s="497"/>
      <c r="G95" s="497"/>
      <c r="H95" s="497"/>
      <c r="I95" s="497"/>
      <c r="J95" s="497"/>
      <c r="K95" s="497"/>
      <c r="L95" s="497"/>
      <c r="M95" s="495"/>
      <c r="N95" s="495"/>
      <c r="O95" s="495"/>
      <c r="P95" s="495"/>
      <c r="Q95" s="495"/>
    </row>
    <row r="96" spans="1:19" x14ac:dyDescent="0.25">
      <c r="C96" s="494"/>
      <c r="D96" s="495"/>
      <c r="E96" s="495"/>
      <c r="F96" s="495"/>
      <c r="G96" s="495"/>
      <c r="H96" s="495"/>
      <c r="I96" s="495"/>
      <c r="J96" s="495"/>
      <c r="K96" s="495"/>
      <c r="L96" s="495"/>
      <c r="M96" s="495"/>
      <c r="N96" s="495"/>
      <c r="O96" s="495"/>
      <c r="P96" s="495"/>
      <c r="Q96" s="495"/>
    </row>
    <row r="97" spans="3:17" x14ac:dyDescent="0.25">
      <c r="C97" s="494"/>
      <c r="D97" s="495"/>
      <c r="E97" s="495"/>
      <c r="F97" s="495"/>
      <c r="G97" s="495"/>
      <c r="H97" s="495"/>
      <c r="I97" s="495"/>
      <c r="J97" s="495"/>
      <c r="K97" s="495"/>
      <c r="L97" s="495"/>
      <c r="M97" s="495"/>
      <c r="N97" s="495"/>
      <c r="O97" s="495"/>
      <c r="P97" s="495"/>
      <c r="Q97" s="495"/>
    </row>
    <row r="98" spans="3:17" x14ac:dyDescent="0.25">
      <c r="C98" s="494"/>
      <c r="D98" s="495"/>
      <c r="E98" s="495"/>
      <c r="F98" s="495"/>
      <c r="G98" s="495"/>
      <c r="H98" s="495"/>
      <c r="I98" s="495"/>
      <c r="J98" s="495"/>
      <c r="K98" s="495"/>
      <c r="L98" s="495"/>
      <c r="M98" s="495"/>
      <c r="N98" s="495"/>
      <c r="O98" s="495"/>
      <c r="P98" s="495"/>
      <c r="Q98" s="495"/>
    </row>
  </sheetData>
  <mergeCells count="15">
    <mergeCell ref="B57:B58"/>
    <mergeCell ref="B55:N55"/>
    <mergeCell ref="A1:O1"/>
    <mergeCell ref="A9:N9"/>
    <mergeCell ref="C23:M28"/>
    <mergeCell ref="A34:N34"/>
    <mergeCell ref="B50:D52"/>
    <mergeCell ref="B15:B18"/>
    <mergeCell ref="C15:L18"/>
    <mergeCell ref="C14:L14"/>
    <mergeCell ref="B19:B20"/>
    <mergeCell ref="C19:L20"/>
    <mergeCell ref="E48:E49"/>
    <mergeCell ref="B41:N42"/>
    <mergeCell ref="B46:D48"/>
  </mergeCells>
  <conditionalFormatting sqref="C69:D78">
    <cfRule type="expression" dxfId="0" priority="1">
      <formula>#REF!=0</formula>
    </cfRule>
  </conditionalFormatting>
  <printOptions horizontalCentered="1"/>
  <pageMargins left="0.39370078740157483" right="0.39370078740157483" top="0.39370078740157483" bottom="0.19685039370078741" header="0.74803149606299213" footer="0.74803149606299213"/>
  <pageSetup paperSize="9" fitToWidth="0"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8"/>
  <sheetViews>
    <sheetView workbookViewId="0">
      <selection activeCell="B2" sqref="B2:K49"/>
    </sheetView>
  </sheetViews>
  <sheetFormatPr defaultRowHeight="15" customHeight="1" x14ac:dyDescent="0.25"/>
  <cols>
    <col min="1" max="1" width="7.28515625" style="4" customWidth="1"/>
    <col min="2" max="2" width="10" style="79" customWidth="1"/>
    <col min="3" max="11" width="9.140625" style="79"/>
    <col min="12" max="12" width="9.140625" style="2"/>
    <col min="13" max="13" width="6.5703125" style="2" customWidth="1"/>
    <col min="14" max="14" width="8.28515625" style="2" customWidth="1"/>
    <col min="15" max="15" width="24.42578125" style="2" customWidth="1"/>
    <col min="16" max="16" width="4.5703125" style="2" customWidth="1"/>
    <col min="17" max="17" width="11.140625" style="2" customWidth="1"/>
    <col min="18" max="18" width="9.28515625" style="2" customWidth="1"/>
    <col min="19" max="19" width="15" style="2" customWidth="1"/>
    <col min="20" max="20" width="4.5703125" style="2" customWidth="1"/>
    <col min="21" max="21" width="9.140625" style="23"/>
    <col min="22" max="16384" width="9.140625" style="79"/>
  </cols>
  <sheetData>
    <row r="1" spans="1:22" ht="15" customHeight="1" x14ac:dyDescent="0.25">
      <c r="A1" s="4" t="str">
        <f ca="1">MID(CELL("filename",$C$4),FIND("]",CELL("filename",$C$4))+1,255)</f>
        <v>6,7. P</v>
      </c>
    </row>
    <row r="2" spans="1:22" ht="15" customHeight="1" x14ac:dyDescent="0.25">
      <c r="B2" s="59" t="s">
        <v>197</v>
      </c>
      <c r="C2" s="95"/>
      <c r="D2" s="95"/>
      <c r="E2" s="95"/>
      <c r="F2" s="95"/>
      <c r="G2" s="95"/>
      <c r="H2" s="95"/>
      <c r="I2" s="95"/>
      <c r="J2" s="95"/>
      <c r="K2" s="95"/>
    </row>
    <row r="3" spans="1:22" ht="15" customHeight="1" x14ac:dyDescent="0.25">
      <c r="B3" s="75" t="s">
        <v>198</v>
      </c>
      <c r="C3" s="1002" t="s">
        <v>14</v>
      </c>
      <c r="D3" s="1002"/>
      <c r="E3" s="1002"/>
      <c r="F3" s="1002"/>
      <c r="G3" s="1002"/>
      <c r="H3" s="1002"/>
      <c r="I3" s="1002"/>
      <c r="J3" s="1002"/>
      <c r="K3" s="1002"/>
      <c r="L3" s="78"/>
      <c r="M3" s="78"/>
      <c r="N3" s="78"/>
      <c r="O3" s="78"/>
      <c r="P3" s="78"/>
      <c r="Q3" s="78" t="s">
        <v>216</v>
      </c>
      <c r="R3" s="78" t="s">
        <v>217</v>
      </c>
      <c r="S3" s="78"/>
      <c r="T3" s="78"/>
    </row>
    <row r="4" spans="1:22" ht="15" customHeight="1" x14ac:dyDescent="0.25">
      <c r="B4" s="85"/>
      <c r="C4" s="944" t="s">
        <v>199</v>
      </c>
      <c r="D4" s="944"/>
      <c r="E4" s="944"/>
      <c r="F4" s="944"/>
      <c r="G4" s="944"/>
      <c r="H4" s="944"/>
      <c r="I4" s="944"/>
      <c r="J4" s="944"/>
      <c r="K4" s="944"/>
      <c r="L4" s="76"/>
      <c r="M4" s="76"/>
      <c r="N4" s="76"/>
      <c r="O4" s="76"/>
      <c r="P4" s="76"/>
      <c r="Q4" s="76" t="s">
        <v>53</v>
      </c>
      <c r="R4" s="76"/>
      <c r="S4" s="76"/>
      <c r="T4" s="76"/>
    </row>
    <row r="5" spans="1:22" ht="15" customHeight="1" x14ac:dyDescent="0.25">
      <c r="B5" s="86">
        <v>1</v>
      </c>
      <c r="C5" s="1001" t="s">
        <v>6</v>
      </c>
      <c r="D5" s="1001"/>
      <c r="E5" s="1001"/>
      <c r="F5" s="1001"/>
      <c r="G5" s="1001"/>
      <c r="H5" s="1001"/>
      <c r="I5" s="1001"/>
      <c r="J5" s="1001"/>
      <c r="K5" s="1001"/>
      <c r="L5" s="81"/>
      <c r="M5" s="99">
        <f>B5</f>
        <v>1</v>
      </c>
      <c r="N5" s="99" t="str">
        <f>C5</f>
        <v>Vėdinimo sistemų įrenginių eksploatacija</v>
      </c>
      <c r="O5" s="99" t="str">
        <f>M5&amp;". "&amp;N5</f>
        <v>1. Vėdinimo sistemų įrenginių eksploatacija</v>
      </c>
      <c r="P5" s="81"/>
      <c r="Q5" s="81">
        <v>5</v>
      </c>
      <c r="R5" s="81">
        <v>12</v>
      </c>
      <c r="S5" s="99" t="str">
        <f ca="1">"'"&amp;$A$1&amp;"'!"&amp;$Q$4&amp;Q5&amp;":"&amp;$Q$4&amp;R5</f>
        <v>'6,7. P'!C5:C12</v>
      </c>
      <c r="T5" s="81"/>
      <c r="V5" s="79" t="str">
        <f>B5&amp;IF(B5=""," ",". ")&amp;C5</f>
        <v>1. Vėdinimo sistemų įrenginių eksploatacija</v>
      </c>
    </row>
    <row r="6" spans="1:22" ht="15" customHeight="1" x14ac:dyDescent="0.25">
      <c r="B6" s="87"/>
      <c r="C6" s="995" t="s">
        <v>15</v>
      </c>
      <c r="D6" s="995"/>
      <c r="E6" s="995"/>
      <c r="F6" s="995"/>
      <c r="G6" s="995"/>
      <c r="H6" s="995"/>
      <c r="I6" s="995"/>
      <c r="J6" s="995"/>
      <c r="K6" s="995"/>
      <c r="L6" s="63"/>
      <c r="M6" s="99">
        <f>B13</f>
        <v>2</v>
      </c>
      <c r="N6" s="99" t="str">
        <f>C13</f>
        <v>Oro kondicionavimo įrenginių eksploatacija</v>
      </c>
      <c r="O6" s="99" t="str">
        <f t="shared" ref="O6:O12" si="0">M6&amp;". "&amp;N6</f>
        <v>2. Oro kondicionavimo įrenginių eksploatacija</v>
      </c>
      <c r="P6" s="81"/>
      <c r="Q6" s="81">
        <f>R5+1</f>
        <v>13</v>
      </c>
      <c r="R6" s="81">
        <v>18</v>
      </c>
      <c r="S6" s="99" t="str">
        <f t="shared" ref="S6:S12" ca="1" si="1">"'"&amp;$A$1&amp;"'!"&amp;$Q$4&amp;Q6&amp;":"&amp;$Q$4&amp;R6</f>
        <v>'6,7. P'!C13:C18</v>
      </c>
      <c r="T6" s="81"/>
      <c r="V6" s="96" t="str">
        <f t="shared" ref="V6:V47" si="2">B6&amp;IF(B6=""," ",". ")&amp;C6</f>
        <v xml:space="preserve">  - rekuperatorių valymas, pavarų testavimas, visų elektromechaninių oro sklendžių testavimas ir kalibravimas;</v>
      </c>
    </row>
    <row r="7" spans="1:22" ht="15" customHeight="1" x14ac:dyDescent="0.25">
      <c r="B7" s="87"/>
      <c r="C7" s="995" t="s">
        <v>16</v>
      </c>
      <c r="D7" s="995"/>
      <c r="E7" s="995"/>
      <c r="F7" s="995"/>
      <c r="G7" s="995"/>
      <c r="H7" s="995"/>
      <c r="I7" s="995"/>
      <c r="J7" s="995"/>
      <c r="K7" s="995"/>
      <c r="L7" s="63"/>
      <c r="M7" s="99">
        <f>B19</f>
        <v>3</v>
      </c>
      <c r="N7" s="99" t="str">
        <f>C19</f>
        <v>Vandentiekio ir nuotekų tinklų įrenginių eksploatacija</v>
      </c>
      <c r="O7" s="99" t="str">
        <f t="shared" si="0"/>
        <v>3. Vandentiekio ir nuotekų tinklų įrenginių eksploatacija</v>
      </c>
      <c r="P7" s="81"/>
      <c r="Q7" s="81">
        <f t="shared" ref="Q7:Q12" si="3">R6+1</f>
        <v>19</v>
      </c>
      <c r="R7" s="81">
        <v>24</v>
      </c>
      <c r="S7" s="99" t="str">
        <f t="shared" ca="1" si="1"/>
        <v>'6,7. P'!C19:C24</v>
      </c>
      <c r="T7" s="81"/>
      <c r="V7" s="96" t="str">
        <f t="shared" si="2"/>
        <v xml:space="preserve">  - dažnio keitiklių vėdinimo dalies valymas, patikra, dažnio keitiklio parametrų ir darbo režimų testavimas; </v>
      </c>
    </row>
    <row r="8" spans="1:22" ht="15" customHeight="1" x14ac:dyDescent="0.25">
      <c r="A8" s="67"/>
      <c r="B8" s="87"/>
      <c r="C8" s="995" t="s">
        <v>17</v>
      </c>
      <c r="D8" s="995"/>
      <c r="E8" s="995"/>
      <c r="F8" s="995"/>
      <c r="G8" s="995"/>
      <c r="H8" s="995"/>
      <c r="I8" s="995"/>
      <c r="J8" s="995"/>
      <c r="K8" s="995"/>
      <c r="L8" s="63"/>
      <c r="M8" s="99">
        <f>B25</f>
        <v>4</v>
      </c>
      <c r="N8" s="99" t="str">
        <f>C25</f>
        <v>Elektros tinklų įrenginių eksploatacija</v>
      </c>
      <c r="O8" s="99" t="str">
        <f t="shared" si="0"/>
        <v>4. Elektros tinklų įrenginių eksploatacija</v>
      </c>
      <c r="P8" s="81"/>
      <c r="Q8" s="81">
        <f t="shared" si="3"/>
        <v>25</v>
      </c>
      <c r="R8" s="81">
        <v>28</v>
      </c>
      <c r="S8" s="99" t="str">
        <f t="shared" ca="1" si="1"/>
        <v>'6,7. P'!C25:C28</v>
      </c>
      <c r="T8" s="81"/>
      <c r="V8" s="96" t="str">
        <f t="shared" si="2"/>
        <v xml:space="preserve">  - bendros mechaninės būklės, elektros sujungimų, kondensato nuvedimo, užšalimo apsaugos bei oro sklendžių valdymo patikrinimai;</v>
      </c>
    </row>
    <row r="9" spans="1:22" ht="15" customHeight="1" x14ac:dyDescent="0.25">
      <c r="A9" s="67"/>
      <c r="B9" s="87"/>
      <c r="C9" s="995" t="s">
        <v>18</v>
      </c>
      <c r="D9" s="995"/>
      <c r="E9" s="995"/>
      <c r="F9" s="995"/>
      <c r="G9" s="995"/>
      <c r="H9" s="995"/>
      <c r="I9" s="995"/>
      <c r="J9" s="995"/>
      <c r="K9" s="995"/>
      <c r="L9" s="63"/>
      <c r="M9" s="99">
        <f>B29</f>
        <v>5</v>
      </c>
      <c r="N9" s="99" t="str">
        <f>C29</f>
        <v>Katilinių ir jos įrenginių eksploatacija</v>
      </c>
      <c r="O9" s="99" t="str">
        <f t="shared" si="0"/>
        <v>5. Katilinių ir jos įrenginių eksploatacija</v>
      </c>
      <c r="P9" s="81"/>
      <c r="Q9" s="81">
        <f t="shared" si="3"/>
        <v>29</v>
      </c>
      <c r="R9" s="81">
        <v>32</v>
      </c>
      <c r="S9" s="99" t="str">
        <f t="shared" ca="1" si="1"/>
        <v>'6,7. P'!C29:C32</v>
      </c>
      <c r="T9" s="81"/>
      <c r="V9" s="96" t="str">
        <f t="shared" si="2"/>
        <v xml:space="preserve">  -  ventiliatorių menčių valymas;</v>
      </c>
    </row>
    <row r="10" spans="1:22" ht="15" customHeight="1" x14ac:dyDescent="0.25">
      <c r="A10" s="67"/>
      <c r="B10" s="87"/>
      <c r="C10" s="995" t="s">
        <v>19</v>
      </c>
      <c r="D10" s="995"/>
      <c r="E10" s="995"/>
      <c r="F10" s="995"/>
      <c r="G10" s="995"/>
      <c r="H10" s="995"/>
      <c r="I10" s="995"/>
      <c r="J10" s="995"/>
      <c r="K10" s="995"/>
      <c r="L10" s="63"/>
      <c r="M10" s="99">
        <f>B33</f>
        <v>6</v>
      </c>
      <c r="N10" s="99" t="str">
        <f>C33</f>
        <v>Dujotiekio sistemos įrenginių eksploatacija</v>
      </c>
      <c r="O10" s="99" t="str">
        <f t="shared" si="0"/>
        <v>6. Dujotiekio sistemos įrenginių eksploatacija</v>
      </c>
      <c r="P10" s="81"/>
      <c r="Q10" s="81">
        <f t="shared" si="3"/>
        <v>33</v>
      </c>
      <c r="R10" s="81">
        <v>37</v>
      </c>
      <c r="S10" s="99" t="str">
        <f t="shared" ca="1" si="1"/>
        <v>'6,7. P'!C33:C37</v>
      </c>
      <c r="T10" s="81"/>
      <c r="V10" s="96" t="str">
        <f t="shared" si="2"/>
        <v xml:space="preserve">  - fankoilų priežiūra ir valymas;</v>
      </c>
    </row>
    <row r="11" spans="1:22" ht="15" customHeight="1" x14ac:dyDescent="0.25">
      <c r="B11" s="87"/>
      <c r="C11" s="995" t="s">
        <v>20</v>
      </c>
      <c r="D11" s="995"/>
      <c r="E11" s="995"/>
      <c r="F11" s="995"/>
      <c r="G11" s="995"/>
      <c r="H11" s="995"/>
      <c r="I11" s="995"/>
      <c r="J11" s="995"/>
      <c r="K11" s="995"/>
      <c r="L11" s="63"/>
      <c r="M11" s="99">
        <f>B38</f>
        <v>7</v>
      </c>
      <c r="N11" s="99" t="str">
        <f>C38</f>
        <v>Gaisro gesinimo ir perspėjimo sistemų įrenginių eksploatacija</v>
      </c>
      <c r="O11" s="99" t="str">
        <f t="shared" si="0"/>
        <v>7. Gaisro gesinimo ir perspėjimo sistemų įrenginių eksploatacija</v>
      </c>
      <c r="P11" s="81"/>
      <c r="Q11" s="81">
        <f t="shared" si="3"/>
        <v>38</v>
      </c>
      <c r="R11" s="81">
        <v>42</v>
      </c>
      <c r="S11" s="99" t="str">
        <f t="shared" ca="1" si="1"/>
        <v>'6,7. P'!C38:C42</v>
      </c>
      <c r="T11" s="81"/>
      <c r="V11" s="96" t="str">
        <f t="shared" si="2"/>
        <v xml:space="preserve">  - vėdinimo sistemos filtrų užterštumo tikrinimas ir jų keitimas, filtrų užterštumo daviklių kalibravimas ir testavimas;</v>
      </c>
    </row>
    <row r="12" spans="1:22" ht="15" customHeight="1" x14ac:dyDescent="0.25">
      <c r="B12" s="88"/>
      <c r="C12" s="995" t="s">
        <v>21</v>
      </c>
      <c r="D12" s="995"/>
      <c r="E12" s="995"/>
      <c r="F12" s="995"/>
      <c r="G12" s="995"/>
      <c r="H12" s="995"/>
      <c r="I12" s="995"/>
      <c r="J12" s="995"/>
      <c r="K12" s="995"/>
      <c r="L12" s="63"/>
      <c r="M12" s="99">
        <f>B43</f>
        <v>8</v>
      </c>
      <c r="N12" s="99" t="str">
        <f>C43</f>
        <v xml:space="preserve">Šaldymo mašinos priežiūra </v>
      </c>
      <c r="O12" s="99" t="str">
        <f t="shared" si="0"/>
        <v xml:space="preserve">8. Šaldymo mašinos priežiūra </v>
      </c>
      <c r="P12" s="81"/>
      <c r="Q12" s="81">
        <f t="shared" si="3"/>
        <v>43</v>
      </c>
      <c r="R12" s="81">
        <v>47</v>
      </c>
      <c r="S12" s="99" t="str">
        <f t="shared" ca="1" si="1"/>
        <v>'6,7. P'!C43:C47</v>
      </c>
      <c r="T12" s="81"/>
      <c r="V12" s="96" t="str">
        <f t="shared" si="2"/>
        <v xml:space="preserve">  - paduodamų ir ištraukiamų ventiliatorių guolių patikra.</v>
      </c>
    </row>
    <row r="13" spans="1:22" ht="15" customHeight="1" x14ac:dyDescent="0.25">
      <c r="A13" s="80"/>
      <c r="B13" s="89">
        <v>2</v>
      </c>
      <c r="C13" s="1001" t="s">
        <v>7</v>
      </c>
      <c r="D13" s="1001"/>
      <c r="E13" s="1001"/>
      <c r="F13" s="1001"/>
      <c r="G13" s="1001"/>
      <c r="H13" s="1001"/>
      <c r="I13" s="1001"/>
      <c r="J13" s="1001"/>
      <c r="K13" s="1001"/>
      <c r="L13" s="81"/>
      <c r="M13" s="81"/>
      <c r="N13" s="81"/>
      <c r="O13" s="81"/>
      <c r="P13" s="81"/>
      <c r="Q13" s="81"/>
      <c r="R13" s="81"/>
      <c r="S13" s="81"/>
      <c r="T13" s="81"/>
      <c r="V13" s="96" t="str">
        <f t="shared" si="2"/>
        <v>2. Oro kondicionavimo įrenginių eksploatacija</v>
      </c>
    </row>
    <row r="14" spans="1:22" ht="15" customHeight="1" x14ac:dyDescent="0.25">
      <c r="A14" s="80"/>
      <c r="B14" s="87"/>
      <c r="C14" s="995" t="s">
        <v>22</v>
      </c>
      <c r="D14" s="995"/>
      <c r="E14" s="995"/>
      <c r="F14" s="995"/>
      <c r="G14" s="995"/>
      <c r="H14" s="995"/>
      <c r="I14" s="995"/>
      <c r="J14" s="995"/>
      <c r="K14" s="995"/>
      <c r="L14" s="63"/>
      <c r="M14" s="81"/>
      <c r="N14" s="63"/>
      <c r="O14" s="63"/>
      <c r="P14" s="63"/>
      <c r="Q14" s="63"/>
      <c r="R14" s="63"/>
      <c r="S14" s="63"/>
      <c r="T14" s="63"/>
      <c r="V14" s="96" t="str">
        <f t="shared" si="2"/>
        <v xml:space="preserve">  -  oro filtrų keitimas;     </v>
      </c>
    </row>
    <row r="15" spans="1:22" ht="15" customHeight="1" x14ac:dyDescent="0.25">
      <c r="A15" s="80"/>
      <c r="B15" s="87"/>
      <c r="C15" s="995" t="s">
        <v>23</v>
      </c>
      <c r="D15" s="995"/>
      <c r="E15" s="995"/>
      <c r="F15" s="995"/>
      <c r="G15" s="995"/>
      <c r="H15" s="995"/>
      <c r="I15" s="995"/>
      <c r="J15" s="995"/>
      <c r="K15" s="995"/>
      <c r="L15" s="63"/>
      <c r="M15" s="81"/>
      <c r="N15" s="63"/>
      <c r="O15" s="63"/>
      <c r="P15" s="63"/>
      <c r="Q15" s="63"/>
      <c r="R15" s="63"/>
      <c r="S15" s="63"/>
      <c r="T15" s="63"/>
      <c r="V15" s="96" t="str">
        <f t="shared" si="2"/>
        <v xml:space="preserve">  -  išorinio įrenginio kolektoriaus valymas;  </v>
      </c>
    </row>
    <row r="16" spans="1:22" ht="15" customHeight="1" x14ac:dyDescent="0.25">
      <c r="A16" s="80"/>
      <c r="B16" s="87"/>
      <c r="C16" s="995" t="s">
        <v>24</v>
      </c>
      <c r="D16" s="995"/>
      <c r="E16" s="995"/>
      <c r="F16" s="995"/>
      <c r="G16" s="995"/>
      <c r="H16" s="995"/>
      <c r="I16" s="995"/>
      <c r="J16" s="995"/>
      <c r="K16" s="995"/>
      <c r="L16" s="63"/>
      <c r="M16" s="81"/>
      <c r="N16" s="63"/>
      <c r="O16" s="63"/>
      <c r="P16" s="63"/>
      <c r="Q16" s="63"/>
      <c r="R16" s="63"/>
      <c r="S16" s="63"/>
      <c r="T16" s="63"/>
      <c r="V16" s="96" t="str">
        <f t="shared" si="2"/>
        <v xml:space="preserve">  -  diagnostika;</v>
      </c>
    </row>
    <row r="17" spans="1:22" ht="15" customHeight="1" x14ac:dyDescent="0.25">
      <c r="A17" s="80"/>
      <c r="B17" s="87"/>
      <c r="C17" s="995" t="s">
        <v>25</v>
      </c>
      <c r="D17" s="995"/>
      <c r="E17" s="995"/>
      <c r="F17" s="995"/>
      <c r="G17" s="995"/>
      <c r="H17" s="995"/>
      <c r="I17" s="995"/>
      <c r="J17" s="995"/>
      <c r="K17" s="995"/>
      <c r="L17" s="63"/>
      <c r="M17" s="81"/>
      <c r="N17" s="63"/>
      <c r="O17" s="63"/>
      <c r="P17" s="63"/>
      <c r="Q17" s="63"/>
      <c r="R17" s="63"/>
      <c r="S17" s="63"/>
      <c r="T17" s="63"/>
      <c r="V17" s="96" t="str">
        <f t="shared" si="2"/>
        <v xml:space="preserve">  -  kaloriferių ir šaldiklių valymas;</v>
      </c>
    </row>
    <row r="18" spans="1:22" ht="15" customHeight="1" x14ac:dyDescent="0.25">
      <c r="A18" s="80"/>
      <c r="B18" s="88"/>
      <c r="C18" s="995" t="s">
        <v>26</v>
      </c>
      <c r="D18" s="995"/>
      <c r="E18" s="995"/>
      <c r="F18" s="995"/>
      <c r="G18" s="995"/>
      <c r="H18" s="995"/>
      <c r="I18" s="995"/>
      <c r="J18" s="995"/>
      <c r="K18" s="995"/>
      <c r="L18" s="63"/>
      <c r="M18" s="81"/>
      <c r="N18" s="63"/>
      <c r="O18" s="63"/>
      <c r="P18" s="63"/>
      <c r="Q18" s="63"/>
      <c r="R18" s="63"/>
      <c r="S18" s="63"/>
      <c r="T18" s="63"/>
      <c r="V18" s="96" t="str">
        <f t="shared" si="2"/>
        <v xml:space="preserve">  -  freono pildymas (jei būtina).</v>
      </c>
    </row>
    <row r="19" spans="1:22" ht="15" customHeight="1" x14ac:dyDescent="0.25">
      <c r="A19" s="80"/>
      <c r="B19" s="89">
        <v>3</v>
      </c>
      <c r="C19" s="1001" t="s">
        <v>9</v>
      </c>
      <c r="D19" s="1001"/>
      <c r="E19" s="1001"/>
      <c r="F19" s="1001"/>
      <c r="G19" s="1001"/>
      <c r="H19" s="1001"/>
      <c r="I19" s="1001"/>
      <c r="J19" s="1001"/>
      <c r="K19" s="1001"/>
      <c r="L19" s="81"/>
      <c r="M19" s="81"/>
      <c r="N19" s="81"/>
      <c r="O19" s="81"/>
      <c r="P19" s="81"/>
      <c r="Q19" s="81"/>
      <c r="R19" s="81"/>
      <c r="S19" s="81"/>
      <c r="T19" s="81"/>
      <c r="V19" s="96" t="str">
        <f t="shared" si="2"/>
        <v>3. Vandentiekio ir nuotekų tinklų įrenginių eksploatacija</v>
      </c>
    </row>
    <row r="20" spans="1:22" ht="15" customHeight="1" x14ac:dyDescent="0.25">
      <c r="A20" s="80"/>
      <c r="B20" s="87"/>
      <c r="C20" s="995" t="s">
        <v>27</v>
      </c>
      <c r="D20" s="995"/>
      <c r="E20" s="995"/>
      <c r="F20" s="995"/>
      <c r="G20" s="995"/>
      <c r="H20" s="995"/>
      <c r="I20" s="995"/>
      <c r="J20" s="995"/>
      <c r="K20" s="995"/>
      <c r="L20" s="63"/>
      <c r="M20" s="81"/>
      <c r="N20" s="63"/>
      <c r="O20" s="63"/>
      <c r="P20" s="63"/>
      <c r="Q20" s="63"/>
      <c r="R20" s="63"/>
      <c r="S20" s="63"/>
      <c r="T20" s="63"/>
      <c r="V20" s="96" t="str">
        <f t="shared" si="2"/>
        <v xml:space="preserve">  -  vandens tiekimo sistemos įvadinio mazgo, vamzdynų ir armatūros apžiūra;</v>
      </c>
    </row>
    <row r="21" spans="1:22" ht="15" customHeight="1" x14ac:dyDescent="0.25">
      <c r="A21" s="80"/>
      <c r="B21" s="87"/>
      <c r="C21" s="995" t="s">
        <v>28</v>
      </c>
      <c r="D21" s="995"/>
      <c r="E21" s="995"/>
      <c r="F21" s="995"/>
      <c r="G21" s="995"/>
      <c r="H21" s="995"/>
      <c r="I21" s="995"/>
      <c r="J21" s="995"/>
      <c r="K21" s="995"/>
      <c r="L21" s="63"/>
      <c r="M21" s="81"/>
      <c r="N21" s="63"/>
      <c r="O21" s="63"/>
      <c r="P21" s="63"/>
      <c r="Q21" s="63"/>
      <c r="R21" s="63"/>
      <c r="S21" s="63"/>
      <c r="T21" s="63"/>
      <c r="U21" s="66"/>
      <c r="V21" s="96" t="str">
        <f t="shared" si="2"/>
        <v xml:space="preserve">  -  vandens filtrų keitimas;</v>
      </c>
    </row>
    <row r="22" spans="1:22" ht="15" customHeight="1" x14ac:dyDescent="0.25">
      <c r="B22" s="87"/>
      <c r="C22" s="995" t="s">
        <v>30</v>
      </c>
      <c r="D22" s="995"/>
      <c r="E22" s="995"/>
      <c r="F22" s="995"/>
      <c r="G22" s="995"/>
      <c r="H22" s="995"/>
      <c r="I22" s="995"/>
      <c r="J22" s="995"/>
      <c r="K22" s="995"/>
      <c r="L22" s="63"/>
      <c r="M22" s="81"/>
      <c r="N22" s="63"/>
      <c r="O22" s="63"/>
      <c r="P22" s="63"/>
      <c r="Q22" s="63"/>
      <c r="R22" s="63"/>
      <c r="S22" s="63"/>
      <c r="T22" s="63"/>
      <c r="U22" s="66"/>
      <c r="V22" s="96" t="str">
        <f t="shared" si="2"/>
        <v xml:space="preserve">  -  elektrinių boilerių remontas ir priežiūra (šildymo tenų keitimas ir kt.);</v>
      </c>
    </row>
    <row r="23" spans="1:22" ht="15" customHeight="1" x14ac:dyDescent="0.25">
      <c r="B23" s="87"/>
      <c r="C23" s="995" t="s">
        <v>29</v>
      </c>
      <c r="D23" s="995"/>
      <c r="E23" s="995"/>
      <c r="F23" s="995"/>
      <c r="G23" s="995"/>
      <c r="H23" s="995"/>
      <c r="I23" s="995"/>
      <c r="J23" s="995"/>
      <c r="K23" s="995"/>
      <c r="L23" s="63"/>
      <c r="M23" s="81"/>
      <c r="N23" s="63"/>
      <c r="O23" s="63"/>
      <c r="P23" s="63"/>
      <c r="Q23" s="63"/>
      <c r="R23" s="63"/>
      <c r="S23" s="63"/>
      <c r="T23" s="63"/>
      <c r="U23" s="66"/>
      <c r="V23" s="96" t="str">
        <f t="shared" si="2"/>
        <v xml:space="preserve">  -  naftos gaudyklių priežiūra;</v>
      </c>
    </row>
    <row r="24" spans="1:22" ht="15" customHeight="1" x14ac:dyDescent="0.25">
      <c r="B24" s="88"/>
      <c r="C24" s="995" t="s">
        <v>31</v>
      </c>
      <c r="D24" s="995"/>
      <c r="E24" s="995"/>
      <c r="F24" s="995"/>
      <c r="G24" s="995"/>
      <c r="H24" s="995"/>
      <c r="I24" s="995"/>
      <c r="J24" s="995"/>
      <c r="K24" s="995"/>
      <c r="L24" s="63"/>
      <c r="M24" s="81"/>
      <c r="N24" s="63"/>
      <c r="O24" s="63"/>
      <c r="P24" s="63"/>
      <c r="Q24" s="63"/>
      <c r="R24" s="63"/>
      <c r="S24" s="63"/>
      <c r="T24" s="63"/>
      <c r="U24" s="66"/>
      <c r="V24" s="96" t="str">
        <f t="shared" si="2"/>
        <v xml:space="preserve">  -  nuotekų šulinių valymas.</v>
      </c>
    </row>
    <row r="25" spans="1:22" ht="15" customHeight="1" x14ac:dyDescent="0.25">
      <c r="B25" s="89">
        <v>4</v>
      </c>
      <c r="C25" s="1001" t="s">
        <v>10</v>
      </c>
      <c r="D25" s="1001"/>
      <c r="E25" s="1001"/>
      <c r="F25" s="1001"/>
      <c r="G25" s="1001"/>
      <c r="H25" s="1001"/>
      <c r="I25" s="1001"/>
      <c r="J25" s="1001"/>
      <c r="K25" s="1001"/>
      <c r="L25" s="81"/>
      <c r="M25" s="81"/>
      <c r="N25" s="81"/>
      <c r="O25" s="81"/>
      <c r="P25" s="81"/>
      <c r="Q25" s="81"/>
      <c r="R25" s="81"/>
      <c r="S25" s="81"/>
      <c r="T25" s="81"/>
      <c r="U25" s="66"/>
      <c r="V25" s="96" t="str">
        <f t="shared" si="2"/>
        <v>4. Elektros tinklų įrenginių eksploatacija</v>
      </c>
    </row>
    <row r="26" spans="1:22" ht="15" customHeight="1" x14ac:dyDescent="0.25">
      <c r="B26" s="87"/>
      <c r="C26" s="995" t="s">
        <v>32</v>
      </c>
      <c r="D26" s="995"/>
      <c r="E26" s="995"/>
      <c r="F26" s="995"/>
      <c r="G26" s="995"/>
      <c r="H26" s="995"/>
      <c r="I26" s="995"/>
      <c r="J26" s="995"/>
      <c r="K26" s="995"/>
      <c r="L26" s="63"/>
      <c r="M26" s="81"/>
      <c r="N26" s="63"/>
      <c r="O26" s="63"/>
      <c r="P26" s="63"/>
      <c r="Q26" s="63"/>
      <c r="R26" s="63"/>
      <c r="S26" s="63"/>
      <c r="T26" s="63"/>
      <c r="U26" s="66"/>
      <c r="V26" s="96" t="str">
        <f t="shared" si="2"/>
        <v xml:space="preserve">  -  apšvietimo sistemos eksploatcinių medžiagų keitimas; </v>
      </c>
    </row>
    <row r="27" spans="1:22" ht="15" customHeight="1" x14ac:dyDescent="0.25">
      <c r="B27" s="87"/>
      <c r="C27" s="995" t="s">
        <v>34</v>
      </c>
      <c r="D27" s="995"/>
      <c r="E27" s="995"/>
      <c r="F27" s="995"/>
      <c r="G27" s="995"/>
      <c r="H27" s="995"/>
      <c r="I27" s="995"/>
      <c r="J27" s="995"/>
      <c r="K27" s="995"/>
      <c r="L27" s="63"/>
      <c r="M27" s="81"/>
      <c r="N27" s="63"/>
      <c r="O27" s="63"/>
      <c r="P27" s="63"/>
      <c r="Q27" s="63"/>
      <c r="R27" s="63"/>
      <c r="S27" s="63"/>
      <c r="T27" s="63"/>
      <c r="U27" s="66"/>
      <c r="V27" s="96" t="str">
        <f t="shared" si="2"/>
        <v xml:space="preserve">  -  profilaktinis elektros variklių aptarnavimas (guolių sutepimas, diržų keitimas ir kt.);</v>
      </c>
    </row>
    <row r="28" spans="1:22" s="3" customFormat="1" ht="15" customHeight="1" x14ac:dyDescent="0.25">
      <c r="A28" s="4"/>
      <c r="B28" s="87"/>
      <c r="C28" s="995" t="s">
        <v>33</v>
      </c>
      <c r="D28" s="995"/>
      <c r="E28" s="995"/>
      <c r="F28" s="995"/>
      <c r="G28" s="995"/>
      <c r="H28" s="995"/>
      <c r="I28" s="995"/>
      <c r="J28" s="995"/>
      <c r="K28" s="995"/>
      <c r="L28" s="63"/>
      <c r="M28" s="81"/>
      <c r="N28" s="63"/>
      <c r="O28" s="63"/>
      <c r="P28" s="63"/>
      <c r="Q28" s="63"/>
      <c r="R28" s="63"/>
      <c r="S28" s="63"/>
      <c r="T28" s="63"/>
      <c r="U28" s="66"/>
      <c r="V28" s="96" t="str">
        <f t="shared" si="2"/>
        <v xml:space="preserve">   -  pakeliamų automobilių stovėjimo aikštelių vartų apžiūra.</v>
      </c>
    </row>
    <row r="29" spans="1:22" s="3" customFormat="1" ht="15" customHeight="1" x14ac:dyDescent="0.25">
      <c r="A29" s="13"/>
      <c r="B29" s="86">
        <v>5</v>
      </c>
      <c r="C29" s="1001" t="s">
        <v>11</v>
      </c>
      <c r="D29" s="1001"/>
      <c r="E29" s="1001"/>
      <c r="F29" s="1001"/>
      <c r="G29" s="1001"/>
      <c r="H29" s="1001"/>
      <c r="I29" s="1001"/>
      <c r="J29" s="1001"/>
      <c r="K29" s="1001"/>
      <c r="L29" s="81"/>
      <c r="M29" s="81"/>
      <c r="N29" s="81"/>
      <c r="O29" s="81"/>
      <c r="P29" s="81"/>
      <c r="Q29" s="81"/>
      <c r="R29" s="81"/>
      <c r="S29" s="81"/>
      <c r="T29" s="81"/>
      <c r="U29" s="66"/>
      <c r="V29" s="96" t="str">
        <f t="shared" si="2"/>
        <v>5. Katilinių ir jos įrenginių eksploatacija</v>
      </c>
    </row>
    <row r="30" spans="1:22" s="3" customFormat="1" ht="15" customHeight="1" x14ac:dyDescent="0.25">
      <c r="A30" s="17"/>
      <c r="B30" s="87"/>
      <c r="C30" s="999" t="s">
        <v>35</v>
      </c>
      <c r="D30" s="999"/>
      <c r="E30" s="999"/>
      <c r="F30" s="999"/>
      <c r="G30" s="999"/>
      <c r="H30" s="999"/>
      <c r="I30" s="999"/>
      <c r="J30" s="999"/>
      <c r="K30" s="999"/>
      <c r="L30" s="82"/>
      <c r="M30" s="82"/>
      <c r="N30" s="82"/>
      <c r="O30" s="82"/>
      <c r="P30" s="82"/>
      <c r="Q30" s="82"/>
      <c r="R30" s="82"/>
      <c r="S30" s="82"/>
      <c r="T30" s="82"/>
      <c r="U30" s="66"/>
      <c r="V30" s="96" t="str">
        <f t="shared" si="2"/>
        <v xml:space="preserve">   -  katilų eksploatavimas;</v>
      </c>
    </row>
    <row r="31" spans="1:22" s="3" customFormat="1" ht="15" customHeight="1" x14ac:dyDescent="0.25">
      <c r="A31" s="4"/>
      <c r="B31" s="87"/>
      <c r="C31" s="999" t="s">
        <v>36</v>
      </c>
      <c r="D31" s="999"/>
      <c r="E31" s="999"/>
      <c r="F31" s="999"/>
      <c r="G31" s="999"/>
      <c r="H31" s="999"/>
      <c r="I31" s="999"/>
      <c r="J31" s="999"/>
      <c r="K31" s="999"/>
      <c r="L31" s="82"/>
      <c r="M31" s="82"/>
      <c r="N31" s="82"/>
      <c r="O31" s="82"/>
      <c r="P31" s="82"/>
      <c r="Q31" s="82"/>
      <c r="R31" s="82"/>
      <c r="S31" s="82"/>
      <c r="T31" s="82"/>
      <c r="U31" s="66"/>
      <c r="V31" s="96" t="str">
        <f t="shared" si="2"/>
        <v xml:space="preserve">  -  katilų ir jų įrenginių sistemų būklės tikrinimas bei parametrų reguliavimas;  </v>
      </c>
    </row>
    <row r="32" spans="1:22" ht="15" customHeight="1" x14ac:dyDescent="0.25">
      <c r="B32" s="88"/>
      <c r="C32" s="999" t="s">
        <v>37</v>
      </c>
      <c r="D32" s="999"/>
      <c r="E32" s="999"/>
      <c r="F32" s="999"/>
      <c r="G32" s="999"/>
      <c r="H32" s="999"/>
      <c r="I32" s="999"/>
      <c r="J32" s="999"/>
      <c r="K32" s="999"/>
      <c r="L32" s="82"/>
      <c r="M32" s="82"/>
      <c r="N32" s="82"/>
      <c r="O32" s="82"/>
      <c r="P32" s="82"/>
      <c r="Q32" s="82"/>
      <c r="R32" s="82"/>
      <c r="S32" s="82"/>
      <c r="T32" s="82"/>
      <c r="U32" s="66"/>
      <c r="V32" s="96" t="str">
        <f t="shared" si="2"/>
        <v xml:space="preserve">  -  šilumos įrenginių vidinių paviršių cheminio valymo darbai.</v>
      </c>
    </row>
    <row r="33" spans="1:22" ht="15" customHeight="1" x14ac:dyDescent="0.25">
      <c r="B33" s="89">
        <v>6</v>
      </c>
      <c r="C33" s="1001" t="s">
        <v>12</v>
      </c>
      <c r="D33" s="1001"/>
      <c r="E33" s="1001"/>
      <c r="F33" s="1001"/>
      <c r="G33" s="1001"/>
      <c r="H33" s="1001"/>
      <c r="I33" s="1001"/>
      <c r="J33" s="1001"/>
      <c r="K33" s="1001"/>
      <c r="L33" s="81"/>
      <c r="M33" s="81"/>
      <c r="N33" s="81"/>
      <c r="O33" s="81"/>
      <c r="P33" s="81"/>
      <c r="Q33" s="81"/>
      <c r="R33" s="81"/>
      <c r="S33" s="81"/>
      <c r="T33" s="81"/>
      <c r="U33" s="66"/>
      <c r="V33" s="96" t="str">
        <f t="shared" si="2"/>
        <v>6. Dujotiekio sistemos įrenginių eksploatacija</v>
      </c>
    </row>
    <row r="34" spans="1:22" ht="15" customHeight="1" x14ac:dyDescent="0.25">
      <c r="B34" s="87"/>
      <c r="C34" s="999" t="s">
        <v>38</v>
      </c>
      <c r="D34" s="999"/>
      <c r="E34" s="999"/>
      <c r="F34" s="999"/>
      <c r="G34" s="999"/>
      <c r="H34" s="999"/>
      <c r="I34" s="999"/>
      <c r="J34" s="999"/>
      <c r="K34" s="999"/>
      <c r="L34" s="82"/>
      <c r="M34" s="82"/>
      <c r="N34" s="82"/>
      <c r="O34" s="82"/>
      <c r="P34" s="82"/>
      <c r="Q34" s="82"/>
      <c r="R34" s="82"/>
      <c r="S34" s="82"/>
      <c r="T34" s="82"/>
      <c r="U34" s="66"/>
      <c r="V34" s="96" t="str">
        <f t="shared" si="2"/>
        <v xml:space="preserve">  - dujotiekio vamzdynų ir armatūros apžiūra (objekto administratoriaus atsakomybės ribose); </v>
      </c>
    </row>
    <row r="35" spans="1:22" ht="15" customHeight="1" x14ac:dyDescent="0.25">
      <c r="B35" s="87"/>
      <c r="C35" s="999" t="s">
        <v>39</v>
      </c>
      <c r="D35" s="999"/>
      <c r="E35" s="999"/>
      <c r="F35" s="999"/>
      <c r="G35" s="999"/>
      <c r="H35" s="999"/>
      <c r="I35" s="999"/>
      <c r="J35" s="999"/>
      <c r="K35" s="999"/>
      <c r="L35" s="82"/>
      <c r="M35" s="82"/>
      <c r="N35" s="82"/>
      <c r="O35" s="82"/>
      <c r="P35" s="82"/>
      <c r="Q35" s="82"/>
      <c r="R35" s="82"/>
      <c r="S35" s="82"/>
      <c r="T35" s="82"/>
      <c r="U35" s="66"/>
      <c r="V35" s="96" t="str">
        <f t="shared" si="2"/>
        <v xml:space="preserve">  - dujų slėgio reguliavimo įrenginių patikrinimas, sureguliavimas, remontas; </v>
      </c>
    </row>
    <row r="36" spans="1:22" ht="15" customHeight="1" x14ac:dyDescent="0.25">
      <c r="B36" s="87"/>
      <c r="C36" s="999" t="s">
        <v>40</v>
      </c>
      <c r="D36" s="999"/>
      <c r="E36" s="999"/>
      <c r="F36" s="999"/>
      <c r="G36" s="999"/>
      <c r="H36" s="999"/>
      <c r="I36" s="999"/>
      <c r="J36" s="999"/>
      <c r="K36" s="999"/>
      <c r="L36" s="82"/>
      <c r="M36" s="82"/>
      <c r="N36" s="82"/>
      <c r="O36" s="82"/>
      <c r="P36" s="82"/>
      <c r="Q36" s="82"/>
      <c r="R36" s="82"/>
      <c r="S36" s="82"/>
      <c r="T36" s="82"/>
      <c r="U36" s="66"/>
      <c r="V36" s="96" t="str">
        <f t="shared" si="2"/>
        <v xml:space="preserve">  - apsauginių įtaisų sureguliavimas, remontas;</v>
      </c>
    </row>
    <row r="37" spans="1:22" ht="15" customHeight="1" x14ac:dyDescent="0.25">
      <c r="A37" s="13"/>
      <c r="B37" s="88"/>
      <c r="C37" s="999" t="s">
        <v>41</v>
      </c>
      <c r="D37" s="999"/>
      <c r="E37" s="999"/>
      <c r="F37" s="999"/>
      <c r="G37" s="999"/>
      <c r="H37" s="999"/>
      <c r="I37" s="999"/>
      <c r="J37" s="999"/>
      <c r="K37" s="999"/>
      <c r="L37" s="82"/>
      <c r="M37" s="82"/>
      <c r="N37" s="82"/>
      <c r="O37" s="82"/>
      <c r="P37" s="82"/>
      <c r="Q37" s="82"/>
      <c r="R37" s="82"/>
      <c r="S37" s="82"/>
      <c r="T37" s="82"/>
      <c r="U37" s="66"/>
      <c r="V37" s="96" t="str">
        <f t="shared" si="2"/>
        <v xml:space="preserve">  - dujų filtrų valymas, plovimas, keitimas.</v>
      </c>
    </row>
    <row r="38" spans="1:22" ht="15" customHeight="1" x14ac:dyDescent="0.25">
      <c r="B38" s="89">
        <v>7</v>
      </c>
      <c r="C38" s="1001" t="s">
        <v>13</v>
      </c>
      <c r="D38" s="1001"/>
      <c r="E38" s="1001"/>
      <c r="F38" s="1001"/>
      <c r="G38" s="1001"/>
      <c r="H38" s="1001"/>
      <c r="I38" s="1001"/>
      <c r="J38" s="1001"/>
      <c r="K38" s="1001"/>
      <c r="L38" s="81"/>
      <c r="M38" s="81"/>
      <c r="N38" s="81"/>
      <c r="O38" s="81"/>
      <c r="P38" s="81"/>
      <c r="Q38" s="81"/>
      <c r="R38" s="81"/>
      <c r="S38" s="81"/>
      <c r="T38" s="81"/>
      <c r="U38" s="66"/>
      <c r="V38" s="96" t="str">
        <f t="shared" si="2"/>
        <v>7. Gaisro gesinimo ir perspėjimo sistemų įrenginių eksploatacija</v>
      </c>
    </row>
    <row r="39" spans="1:22" ht="15" customHeight="1" x14ac:dyDescent="0.25">
      <c r="B39" s="87"/>
      <c r="C39" s="999" t="s">
        <v>42</v>
      </c>
      <c r="D39" s="999"/>
      <c r="E39" s="999"/>
      <c r="F39" s="999"/>
      <c r="G39" s="999"/>
      <c r="H39" s="999"/>
      <c r="I39" s="999"/>
      <c r="J39" s="999"/>
      <c r="K39" s="999"/>
      <c r="L39" s="82"/>
      <c r="M39" s="82"/>
      <c r="N39" s="82"/>
      <c r="O39" s="82"/>
      <c r="P39" s="82"/>
      <c r="Q39" s="82"/>
      <c r="R39" s="82"/>
      <c r="S39" s="82"/>
      <c r="T39" s="82"/>
      <c r="U39" s="66"/>
      <c r="V39" s="96" t="str">
        <f t="shared" si="2"/>
        <v xml:space="preserve">  - dūmų šalinimo ir viršslėgio sistemų priežiūra; </v>
      </c>
    </row>
    <row r="40" spans="1:22" ht="15" customHeight="1" x14ac:dyDescent="0.25">
      <c r="B40" s="87"/>
      <c r="C40" s="999" t="s">
        <v>43</v>
      </c>
      <c r="D40" s="999"/>
      <c r="E40" s="999"/>
      <c r="F40" s="999"/>
      <c r="G40" s="999"/>
      <c r="H40" s="999"/>
      <c r="I40" s="999"/>
      <c r="J40" s="999"/>
      <c r="K40" s="999"/>
      <c r="L40" s="82"/>
      <c r="M40" s="82"/>
      <c r="N40" s="82"/>
      <c r="O40" s="82"/>
      <c r="P40" s="82"/>
      <c r="Q40" s="82"/>
      <c r="R40" s="82"/>
      <c r="S40" s="82"/>
      <c r="T40" s="82"/>
      <c r="U40" s="66"/>
      <c r="V40" s="96" t="str">
        <f t="shared" si="2"/>
        <v xml:space="preserve">  - priešgaisrinės signalizacijos priežiūra; </v>
      </c>
    </row>
    <row r="41" spans="1:22" ht="15" customHeight="1" x14ac:dyDescent="0.25">
      <c r="B41" s="87"/>
      <c r="C41" s="999" t="s">
        <v>45</v>
      </c>
      <c r="D41" s="999"/>
      <c r="E41" s="999"/>
      <c r="F41" s="999"/>
      <c r="G41" s="999"/>
      <c r="H41" s="999"/>
      <c r="I41" s="999"/>
      <c r="J41" s="999"/>
      <c r="K41" s="999"/>
      <c r="L41" s="82"/>
      <c r="M41" s="82"/>
      <c r="N41" s="82"/>
      <c r="O41" s="82"/>
      <c r="P41" s="82"/>
      <c r="Q41" s="82"/>
      <c r="R41" s="82"/>
      <c r="S41" s="82"/>
      <c r="T41" s="82"/>
      <c r="U41" s="66"/>
      <c r="V41" s="96" t="str">
        <f t="shared" si="2"/>
        <v xml:space="preserve">  - anglies dvideginio (CO2) šalinimo sistemų priežiūra; </v>
      </c>
    </row>
    <row r="42" spans="1:22" ht="15" customHeight="1" x14ac:dyDescent="0.25">
      <c r="A42" s="68"/>
      <c r="B42" s="88"/>
      <c r="C42" s="999" t="s">
        <v>44</v>
      </c>
      <c r="D42" s="999"/>
      <c r="E42" s="999"/>
      <c r="F42" s="999"/>
      <c r="G42" s="999"/>
      <c r="H42" s="999"/>
      <c r="I42" s="999"/>
      <c r="J42" s="999"/>
      <c r="K42" s="999"/>
      <c r="L42" s="82"/>
      <c r="M42" s="82"/>
      <c r="N42" s="82"/>
      <c r="O42" s="82"/>
      <c r="P42" s="82"/>
      <c r="Q42" s="82"/>
      <c r="R42" s="82"/>
      <c r="S42" s="82"/>
      <c r="T42" s="82"/>
      <c r="V42" s="96" t="str">
        <f t="shared" si="2"/>
        <v xml:space="preserve">  - priešgaisrinio vandentiekio sistemos priežiūra. </v>
      </c>
    </row>
    <row r="43" spans="1:22" ht="15" customHeight="1" x14ac:dyDescent="0.25">
      <c r="A43" s="68"/>
      <c r="B43" s="90">
        <v>8</v>
      </c>
      <c r="C43" s="1000" t="s">
        <v>8</v>
      </c>
      <c r="D43" s="1000"/>
      <c r="E43" s="1000"/>
      <c r="F43" s="1000"/>
      <c r="G43" s="1000"/>
      <c r="H43" s="1000"/>
      <c r="I43" s="1000"/>
      <c r="J43" s="1000"/>
      <c r="K43" s="1000"/>
      <c r="L43" s="83"/>
      <c r="M43" s="83"/>
      <c r="N43" s="83"/>
      <c r="O43" s="83"/>
      <c r="P43" s="83"/>
      <c r="Q43" s="83"/>
      <c r="R43" s="83"/>
      <c r="S43" s="83"/>
      <c r="T43" s="83"/>
      <c r="V43" s="96" t="str">
        <f t="shared" si="2"/>
        <v xml:space="preserve">8. Šaldymo mašinos priežiūra </v>
      </c>
    </row>
    <row r="44" spans="1:22" ht="15" customHeight="1" x14ac:dyDescent="0.25">
      <c r="A44" s="69"/>
      <c r="B44" s="91"/>
      <c r="C44" s="994" t="s">
        <v>46</v>
      </c>
      <c r="D44" s="995"/>
      <c r="E44" s="995"/>
      <c r="F44" s="995"/>
      <c r="G44" s="995"/>
      <c r="H44" s="995"/>
      <c r="I44" s="995"/>
      <c r="J44" s="995"/>
      <c r="K44" s="995"/>
      <c r="L44" s="63"/>
      <c r="M44" s="63"/>
      <c r="N44" s="63"/>
      <c r="O44" s="63"/>
      <c r="P44" s="63"/>
      <c r="Q44" s="63"/>
      <c r="R44" s="63"/>
      <c r="S44" s="63"/>
      <c r="T44" s="63"/>
      <c r="V44" s="96" t="str">
        <f t="shared" si="2"/>
        <v xml:space="preserve">  - kondensatoriaus valymas, filtrų išvalymas ir keitimas; </v>
      </c>
    </row>
    <row r="45" spans="1:22" ht="15" customHeight="1" x14ac:dyDescent="0.25">
      <c r="A45" s="69"/>
      <c r="B45" s="92"/>
      <c r="C45" s="994" t="s">
        <v>47</v>
      </c>
      <c r="D45" s="995"/>
      <c r="E45" s="995"/>
      <c r="F45" s="995"/>
      <c r="G45" s="995"/>
      <c r="H45" s="995"/>
      <c r="I45" s="995"/>
      <c r="J45" s="995"/>
      <c r="K45" s="995"/>
      <c r="L45" s="63"/>
      <c r="M45" s="63"/>
      <c r="N45" s="63"/>
      <c r="O45" s="63"/>
      <c r="P45" s="63"/>
      <c r="Q45" s="63"/>
      <c r="R45" s="63"/>
      <c r="S45" s="63"/>
      <c r="T45" s="63"/>
      <c r="V45" s="96" t="str">
        <f t="shared" si="2"/>
        <v xml:space="preserve">  - glikolio darbinių temperatūrų nustatymas, papildymas, koncentracijos korekcija;</v>
      </c>
    </row>
    <row r="46" spans="1:22" ht="15" customHeight="1" x14ac:dyDescent="0.25">
      <c r="A46" s="68"/>
      <c r="B46" s="92"/>
      <c r="C46" s="994" t="s">
        <v>48</v>
      </c>
      <c r="D46" s="995"/>
      <c r="E46" s="995"/>
      <c r="F46" s="995"/>
      <c r="G46" s="995"/>
      <c r="H46" s="995"/>
      <c r="I46" s="995"/>
      <c r="J46" s="995"/>
      <c r="K46" s="995"/>
      <c r="L46" s="63"/>
      <c r="M46" s="63"/>
      <c r="N46" s="63"/>
      <c r="O46" s="63"/>
      <c r="P46" s="63"/>
      <c r="Q46" s="63"/>
      <c r="R46" s="63"/>
      <c r="S46" s="63"/>
      <c r="T46" s="63"/>
      <c r="V46" s="96" t="str">
        <f t="shared" si="2"/>
        <v xml:space="preserve">   - šaldymo mašinos tepalų ir tepalų filtrų keitimas;</v>
      </c>
    </row>
    <row r="47" spans="1:22" ht="15" customHeight="1" x14ac:dyDescent="0.25">
      <c r="A47" s="45"/>
      <c r="B47" s="93"/>
      <c r="C47" s="994" t="s">
        <v>49</v>
      </c>
      <c r="D47" s="995"/>
      <c r="E47" s="995"/>
      <c r="F47" s="995"/>
      <c r="G47" s="995"/>
      <c r="H47" s="995"/>
      <c r="I47" s="995"/>
      <c r="J47" s="995"/>
      <c r="K47" s="995"/>
      <c r="L47" s="63"/>
      <c r="M47" s="63"/>
      <c r="N47" s="63"/>
      <c r="O47" s="63"/>
      <c r="P47" s="63"/>
      <c r="Q47" s="63"/>
      <c r="R47" s="63"/>
      <c r="S47" s="63"/>
      <c r="T47" s="63"/>
      <c r="V47" s="96" t="str">
        <f t="shared" si="2"/>
        <v xml:space="preserve">  - elektrinės dalies patikrinimas ir įrangos gedimų diagnostika, programavimas.</v>
      </c>
    </row>
    <row r="48" spans="1:22" ht="15" hidden="1" customHeight="1" x14ac:dyDescent="0.25">
      <c r="A48" s="45"/>
      <c r="B48" s="94"/>
      <c r="C48" s="996"/>
      <c r="D48" s="997"/>
      <c r="E48" s="997"/>
      <c r="F48" s="997"/>
      <c r="G48" s="997"/>
      <c r="H48" s="997"/>
      <c r="I48" s="997"/>
      <c r="J48" s="997"/>
      <c r="K48" s="998"/>
      <c r="L48" s="84"/>
      <c r="M48" s="84"/>
      <c r="N48" s="84"/>
      <c r="O48" s="84"/>
      <c r="P48" s="84"/>
      <c r="Q48" s="84"/>
      <c r="R48" s="84"/>
      <c r="S48" s="84"/>
      <c r="T48" s="84"/>
      <c r="V48" s="79" t="s">
        <v>213</v>
      </c>
    </row>
    <row r="49" spans="1:21" ht="43.5" customHeight="1" x14ac:dyDescent="0.25">
      <c r="A49" s="45"/>
      <c r="B49" s="21" t="s">
        <v>200</v>
      </c>
      <c r="C49" s="991" t="s">
        <v>201</v>
      </c>
      <c r="D49" s="992"/>
      <c r="E49" s="992"/>
      <c r="F49" s="992"/>
      <c r="G49" s="992"/>
      <c r="H49" s="992"/>
      <c r="I49" s="992"/>
      <c r="J49" s="992"/>
      <c r="K49" s="993"/>
      <c r="L49" s="76"/>
      <c r="M49" s="76"/>
      <c r="N49" s="76"/>
      <c r="O49" s="76"/>
      <c r="P49" s="76"/>
      <c r="Q49" s="76"/>
      <c r="R49" s="76"/>
      <c r="S49" s="76"/>
      <c r="T49" s="76"/>
    </row>
    <row r="50" spans="1:21" ht="15" customHeight="1" x14ac:dyDescent="0.25">
      <c r="A50" s="45"/>
      <c r="B50" s="2"/>
    </row>
    <row r="51" spans="1:21" ht="15" customHeight="1" x14ac:dyDescent="0.25">
      <c r="A51" s="45"/>
      <c r="B51" s="2"/>
    </row>
    <row r="52" spans="1:21" ht="15" customHeight="1" x14ac:dyDescent="0.25">
      <c r="A52" s="45"/>
      <c r="B52" s="45"/>
      <c r="C52" s="45"/>
      <c r="D52" s="45"/>
      <c r="E52" s="45"/>
      <c r="F52" s="45"/>
      <c r="G52" s="45"/>
      <c r="H52" s="45"/>
      <c r="I52" s="45"/>
      <c r="J52" s="45"/>
      <c r="K52" s="45"/>
      <c r="L52" s="45"/>
      <c r="M52" s="45"/>
      <c r="N52" s="45"/>
      <c r="O52" s="45"/>
      <c r="P52" s="45"/>
      <c r="Q52" s="45"/>
      <c r="R52" s="45"/>
      <c r="S52" s="45"/>
      <c r="T52" s="45"/>
    </row>
    <row r="53" spans="1:21" ht="15" customHeight="1" x14ac:dyDescent="0.25">
      <c r="A53" s="45"/>
      <c r="B53" s="45"/>
      <c r="C53" s="45"/>
      <c r="D53" s="45"/>
      <c r="E53" s="45"/>
      <c r="F53" s="45"/>
      <c r="G53" s="45"/>
      <c r="H53" s="45"/>
      <c r="I53" s="45"/>
      <c r="J53" s="45"/>
      <c r="K53" s="45"/>
      <c r="L53" s="45"/>
      <c r="M53" s="45"/>
      <c r="N53" s="45"/>
      <c r="O53" s="45"/>
      <c r="P53" s="45"/>
      <c r="Q53" s="45"/>
      <c r="R53" s="45"/>
      <c r="S53" s="45"/>
      <c r="T53" s="45"/>
      <c r="U53" s="66"/>
    </row>
    <row r="54" spans="1:21" ht="15" customHeight="1" x14ac:dyDescent="0.25">
      <c r="A54" s="45"/>
      <c r="B54" s="45"/>
      <c r="C54" s="45"/>
      <c r="D54" s="45"/>
      <c r="E54" s="45"/>
      <c r="F54" s="45"/>
      <c r="G54" s="45"/>
      <c r="H54" s="45"/>
      <c r="I54" s="45"/>
      <c r="J54" s="45"/>
      <c r="K54" s="45"/>
      <c r="L54" s="45"/>
      <c r="M54" s="45"/>
      <c r="N54" s="45"/>
      <c r="O54" s="45"/>
      <c r="P54" s="45"/>
      <c r="Q54" s="45"/>
      <c r="R54" s="45"/>
      <c r="S54" s="45"/>
      <c r="T54" s="45"/>
      <c r="U54" s="66"/>
    </row>
    <row r="55" spans="1:21" ht="15" customHeight="1" x14ac:dyDescent="0.25">
      <c r="B55" s="60"/>
      <c r="C55" s="18"/>
      <c r="D55" s="18"/>
      <c r="E55" s="18"/>
      <c r="F55" s="18"/>
      <c r="G55" s="18"/>
      <c r="H55" s="18"/>
      <c r="I55" s="18"/>
      <c r="J55" s="18"/>
      <c r="K55" s="18"/>
      <c r="L55" s="63"/>
      <c r="M55" s="63"/>
      <c r="N55" s="63"/>
      <c r="O55" s="63"/>
      <c r="P55" s="63"/>
      <c r="Q55" s="63"/>
      <c r="R55" s="63"/>
      <c r="S55" s="63"/>
      <c r="T55" s="63"/>
      <c r="U55" s="66"/>
    </row>
    <row r="56" spans="1:21" ht="15" customHeight="1" x14ac:dyDescent="0.25">
      <c r="B56" s="61"/>
      <c r="C56" s="62"/>
      <c r="D56" s="62"/>
      <c r="E56" s="62"/>
      <c r="F56" s="62"/>
      <c r="G56" s="62"/>
      <c r="H56" s="62"/>
      <c r="I56" s="62"/>
      <c r="J56" s="62"/>
      <c r="K56" s="62"/>
      <c r="L56" s="81"/>
      <c r="M56" s="81"/>
      <c r="N56" s="81"/>
      <c r="O56" s="81"/>
      <c r="P56" s="81"/>
      <c r="Q56" s="81"/>
      <c r="R56" s="81"/>
      <c r="S56" s="81"/>
      <c r="T56" s="81"/>
      <c r="U56" s="66"/>
    </row>
    <row r="57" spans="1:21" ht="15" customHeight="1" x14ac:dyDescent="0.25">
      <c r="B57" s="61"/>
      <c r="C57" s="62"/>
      <c r="D57" s="62"/>
      <c r="E57" s="62"/>
      <c r="F57" s="62"/>
      <c r="G57" s="62"/>
      <c r="H57" s="62"/>
      <c r="I57" s="62"/>
      <c r="J57" s="62"/>
      <c r="K57" s="62"/>
      <c r="L57" s="81"/>
      <c r="M57" s="81"/>
      <c r="N57" s="81"/>
      <c r="O57" s="81"/>
      <c r="P57" s="81"/>
      <c r="Q57" s="81"/>
      <c r="R57" s="81"/>
      <c r="S57" s="81"/>
      <c r="T57" s="81"/>
      <c r="U57" s="66"/>
    </row>
    <row r="58" spans="1:21" ht="15" customHeight="1" x14ac:dyDescent="0.25">
      <c r="B58" s="61"/>
      <c r="C58" s="62"/>
      <c r="D58" s="62"/>
      <c r="E58" s="62"/>
      <c r="F58" s="62"/>
      <c r="G58" s="62"/>
      <c r="H58" s="62"/>
      <c r="I58" s="62"/>
      <c r="J58" s="62"/>
      <c r="K58" s="62"/>
      <c r="L58" s="81"/>
      <c r="M58" s="81"/>
      <c r="N58" s="81"/>
      <c r="O58" s="81"/>
      <c r="P58" s="81"/>
      <c r="Q58" s="81"/>
      <c r="R58" s="81"/>
      <c r="S58" s="81"/>
      <c r="T58" s="81"/>
      <c r="U58" s="66"/>
    </row>
    <row r="59" spans="1:21" ht="15" customHeight="1" x14ac:dyDescent="0.25">
      <c r="B59" s="61"/>
      <c r="C59" s="62"/>
      <c r="D59" s="62"/>
      <c r="E59" s="62"/>
      <c r="F59" s="62"/>
      <c r="G59" s="62"/>
      <c r="H59" s="62"/>
      <c r="I59" s="62"/>
      <c r="J59" s="62"/>
      <c r="K59" s="62"/>
      <c r="L59" s="81"/>
      <c r="M59" s="81"/>
      <c r="N59" s="81"/>
      <c r="O59" s="81"/>
      <c r="P59" s="81"/>
      <c r="Q59" s="81"/>
      <c r="R59" s="81"/>
      <c r="S59" s="81"/>
      <c r="T59" s="81"/>
      <c r="U59" s="66"/>
    </row>
    <row r="60" spans="1:21" ht="15" customHeight="1" x14ac:dyDescent="0.25">
      <c r="B60" s="7"/>
      <c r="C60" s="63"/>
      <c r="D60" s="63"/>
      <c r="E60" s="63"/>
      <c r="F60" s="63"/>
      <c r="G60" s="63"/>
      <c r="H60" s="63"/>
      <c r="I60" s="63"/>
      <c r="J60" s="63"/>
      <c r="K60" s="63"/>
      <c r="L60" s="63"/>
      <c r="M60" s="63"/>
      <c r="N60" s="63"/>
      <c r="O60" s="63"/>
      <c r="P60" s="63"/>
      <c r="Q60" s="63"/>
      <c r="R60" s="63"/>
      <c r="S60" s="63"/>
      <c r="T60" s="63"/>
      <c r="U60" s="66"/>
    </row>
    <row r="61" spans="1:21" s="3" customFormat="1" ht="15" customHeight="1" x14ac:dyDescent="0.25">
      <c r="A61" s="4"/>
      <c r="L61" s="4"/>
      <c r="M61" s="4"/>
      <c r="N61" s="4"/>
      <c r="O61" s="4"/>
      <c r="P61" s="4"/>
      <c r="Q61" s="4"/>
      <c r="R61" s="4"/>
      <c r="S61" s="4"/>
      <c r="T61" s="4"/>
      <c r="U61" s="66"/>
    </row>
    <row r="62" spans="1:21" s="3" customFormat="1" ht="15" customHeight="1" x14ac:dyDescent="0.25">
      <c r="A62" s="13"/>
      <c r="L62" s="4"/>
      <c r="M62" s="4"/>
      <c r="N62" s="4"/>
      <c r="O62" s="4"/>
      <c r="P62" s="4"/>
      <c r="Q62" s="4"/>
      <c r="R62" s="4"/>
      <c r="S62" s="4"/>
      <c r="T62" s="4"/>
      <c r="U62" s="66"/>
    </row>
    <row r="63" spans="1:21" s="3" customFormat="1" ht="15" customHeight="1" x14ac:dyDescent="0.25">
      <c r="A63" s="17"/>
      <c r="L63" s="4"/>
      <c r="M63" s="4"/>
      <c r="N63" s="4"/>
      <c r="O63" s="4"/>
      <c r="P63" s="4"/>
      <c r="Q63" s="4"/>
      <c r="R63" s="4"/>
      <c r="S63" s="4"/>
      <c r="T63" s="4"/>
      <c r="U63" s="66"/>
    </row>
    <row r="64" spans="1:21" s="3" customFormat="1" ht="15" customHeight="1" x14ac:dyDescent="0.25">
      <c r="A64" s="4"/>
      <c r="L64" s="4"/>
      <c r="M64" s="4"/>
      <c r="N64" s="4"/>
      <c r="O64" s="4"/>
      <c r="P64" s="4"/>
      <c r="Q64" s="4"/>
      <c r="R64" s="4"/>
      <c r="S64" s="4"/>
      <c r="T64" s="4"/>
      <c r="U64" s="66"/>
    </row>
    <row r="65" spans="2:21" ht="15" customHeight="1" x14ac:dyDescent="0.25">
      <c r="B65" s="7"/>
      <c r="C65" s="63"/>
      <c r="D65" s="63"/>
      <c r="E65" s="63"/>
      <c r="F65" s="63"/>
      <c r="G65" s="63"/>
      <c r="H65" s="63"/>
      <c r="I65" s="63"/>
      <c r="J65" s="63"/>
      <c r="K65" s="63"/>
      <c r="L65" s="63"/>
      <c r="M65" s="63"/>
      <c r="N65" s="63"/>
      <c r="O65" s="63"/>
      <c r="P65" s="63"/>
      <c r="Q65" s="63"/>
      <c r="R65" s="63"/>
      <c r="S65" s="63"/>
      <c r="T65" s="63"/>
      <c r="U65" s="66"/>
    </row>
    <row r="66" spans="2:21" ht="15" customHeight="1" x14ac:dyDescent="0.25">
      <c r="B66" s="7"/>
      <c r="C66" s="63"/>
      <c r="D66" s="63"/>
      <c r="E66" s="63"/>
      <c r="F66" s="63"/>
      <c r="G66" s="63"/>
      <c r="H66" s="63"/>
      <c r="I66" s="63"/>
      <c r="J66" s="63"/>
      <c r="K66" s="63"/>
      <c r="L66" s="63"/>
      <c r="M66" s="63"/>
      <c r="N66" s="63"/>
      <c r="O66" s="63"/>
      <c r="P66" s="63"/>
      <c r="Q66" s="63"/>
      <c r="R66" s="63"/>
      <c r="S66" s="63"/>
      <c r="T66" s="63"/>
      <c r="U66" s="66"/>
    </row>
    <row r="67" spans="2:21" ht="15" customHeight="1" x14ac:dyDescent="0.25">
      <c r="B67" s="7"/>
      <c r="C67" s="63"/>
      <c r="D67" s="63"/>
      <c r="E67" s="63"/>
      <c r="F67" s="63"/>
      <c r="G67" s="63"/>
      <c r="H67" s="63"/>
      <c r="I67" s="63"/>
      <c r="J67" s="63"/>
      <c r="K67" s="63"/>
      <c r="L67" s="63"/>
      <c r="M67" s="63"/>
      <c r="N67" s="63"/>
      <c r="O67" s="63"/>
      <c r="P67" s="63"/>
      <c r="Q67" s="63"/>
      <c r="R67" s="63"/>
      <c r="S67" s="63"/>
      <c r="T67" s="63"/>
      <c r="U67" s="66"/>
    </row>
    <row r="68" spans="2:21" ht="15" customHeight="1" x14ac:dyDescent="0.25">
      <c r="B68" s="7"/>
      <c r="C68" s="63"/>
      <c r="D68" s="63"/>
      <c r="E68" s="63"/>
      <c r="F68" s="63"/>
      <c r="G68" s="63"/>
      <c r="H68" s="63"/>
      <c r="I68" s="63"/>
      <c r="J68" s="63"/>
      <c r="K68" s="63"/>
      <c r="L68" s="63"/>
      <c r="M68" s="63"/>
      <c r="N68" s="63"/>
      <c r="O68" s="63"/>
      <c r="P68" s="63"/>
      <c r="Q68" s="63"/>
      <c r="R68" s="63"/>
      <c r="S68" s="63"/>
      <c r="T68" s="63"/>
      <c r="U68" s="66"/>
    </row>
    <row r="69" spans="2:21" ht="15" customHeight="1" x14ac:dyDescent="0.25">
      <c r="B69" s="61"/>
      <c r="C69" s="62"/>
      <c r="D69" s="62"/>
      <c r="E69" s="62"/>
      <c r="F69" s="62"/>
      <c r="G69" s="62"/>
      <c r="H69" s="62"/>
      <c r="I69" s="62"/>
      <c r="J69" s="62"/>
      <c r="K69" s="62"/>
      <c r="L69" s="81"/>
      <c r="M69" s="81"/>
      <c r="N69" s="81"/>
      <c r="O69" s="81"/>
      <c r="P69" s="81"/>
      <c r="Q69" s="81"/>
      <c r="R69" s="81"/>
      <c r="S69" s="81"/>
      <c r="T69" s="81"/>
      <c r="U69" s="66"/>
    </row>
    <row r="70" spans="2:21" ht="15" customHeight="1" x14ac:dyDescent="0.25">
      <c r="B70" s="7"/>
      <c r="C70" s="63"/>
      <c r="D70" s="63"/>
      <c r="E70" s="63"/>
      <c r="F70" s="63"/>
      <c r="G70" s="63"/>
      <c r="H70" s="63"/>
      <c r="I70" s="63"/>
      <c r="J70" s="63"/>
      <c r="K70" s="63"/>
      <c r="L70" s="63"/>
      <c r="M70" s="63"/>
      <c r="N70" s="63"/>
      <c r="O70" s="63"/>
      <c r="P70" s="63"/>
      <c r="Q70" s="63"/>
      <c r="R70" s="63"/>
      <c r="S70" s="63"/>
      <c r="T70" s="63"/>
      <c r="U70" s="66"/>
    </row>
    <row r="71" spans="2:21" ht="15" customHeight="1" x14ac:dyDescent="0.25">
      <c r="B71" s="7"/>
      <c r="C71" s="63"/>
      <c r="D71" s="63"/>
      <c r="E71" s="63"/>
      <c r="F71" s="63"/>
      <c r="G71" s="63"/>
      <c r="H71" s="63"/>
      <c r="I71" s="63"/>
      <c r="J71" s="63"/>
      <c r="K71" s="63"/>
      <c r="L71" s="63"/>
      <c r="M71" s="63"/>
      <c r="N71" s="63"/>
      <c r="O71" s="63"/>
      <c r="P71" s="63"/>
      <c r="Q71" s="63"/>
      <c r="R71" s="63"/>
      <c r="S71" s="63"/>
      <c r="T71" s="63"/>
      <c r="U71" s="66"/>
    </row>
    <row r="72" spans="2:21" ht="15" customHeight="1" x14ac:dyDescent="0.25">
      <c r="B72" s="7"/>
      <c r="C72" s="63"/>
      <c r="D72" s="63"/>
      <c r="E72" s="63"/>
      <c r="F72" s="63"/>
      <c r="G72" s="63"/>
      <c r="H72" s="63"/>
      <c r="I72" s="63"/>
      <c r="J72" s="63"/>
      <c r="K72" s="63"/>
      <c r="L72" s="63"/>
      <c r="M72" s="63"/>
      <c r="N72" s="63"/>
      <c r="O72" s="63"/>
      <c r="P72" s="63"/>
      <c r="Q72" s="63"/>
      <c r="R72" s="63"/>
      <c r="S72" s="63"/>
      <c r="T72" s="63"/>
      <c r="U72" s="66"/>
    </row>
    <row r="73" spans="2:21" ht="15" customHeight="1" x14ac:dyDescent="0.25">
      <c r="B73" s="7"/>
      <c r="C73" s="63"/>
      <c r="D73" s="63"/>
      <c r="E73" s="63"/>
      <c r="F73" s="63"/>
      <c r="G73" s="63"/>
      <c r="H73" s="63"/>
      <c r="I73" s="63"/>
      <c r="J73" s="63"/>
      <c r="K73" s="63"/>
      <c r="L73" s="63"/>
      <c r="M73" s="63"/>
      <c r="N73" s="63"/>
      <c r="O73" s="63"/>
      <c r="P73" s="63"/>
      <c r="Q73" s="63"/>
      <c r="R73" s="63"/>
      <c r="S73" s="63"/>
      <c r="T73" s="63"/>
      <c r="U73" s="66"/>
    </row>
    <row r="74" spans="2:21" ht="15" customHeight="1" x14ac:dyDescent="0.25">
      <c r="B74" s="7"/>
      <c r="C74" s="63"/>
      <c r="D74" s="63"/>
      <c r="E74" s="63"/>
      <c r="F74" s="63"/>
      <c r="G74" s="63"/>
      <c r="H74" s="63"/>
      <c r="I74" s="63"/>
      <c r="J74" s="63"/>
      <c r="K74" s="63"/>
      <c r="L74" s="63"/>
      <c r="M74" s="63"/>
      <c r="N74" s="63"/>
      <c r="O74" s="63"/>
      <c r="P74" s="63"/>
      <c r="Q74" s="63"/>
      <c r="R74" s="63"/>
      <c r="S74" s="63"/>
      <c r="T74" s="63"/>
      <c r="U74" s="66"/>
    </row>
    <row r="75" spans="2:21" ht="15" customHeight="1" x14ac:dyDescent="0.25">
      <c r="B75" s="7"/>
      <c r="C75" s="63"/>
      <c r="D75" s="63"/>
      <c r="E75" s="63"/>
      <c r="F75" s="63"/>
      <c r="G75" s="63"/>
      <c r="H75" s="63"/>
      <c r="I75" s="63"/>
      <c r="J75" s="63"/>
      <c r="K75" s="63"/>
      <c r="L75" s="63"/>
      <c r="M75" s="63"/>
      <c r="N75" s="63"/>
      <c r="O75" s="63"/>
      <c r="P75" s="63"/>
      <c r="Q75" s="63"/>
      <c r="R75" s="63"/>
      <c r="S75" s="63"/>
      <c r="T75" s="63"/>
      <c r="U75" s="66"/>
    </row>
    <row r="76" spans="2:21" ht="15" customHeight="1" x14ac:dyDescent="0.25">
      <c r="B76" s="7"/>
      <c r="C76" s="63"/>
      <c r="D76" s="63"/>
      <c r="E76" s="63"/>
      <c r="F76" s="63"/>
      <c r="G76" s="63"/>
      <c r="H76" s="63"/>
      <c r="I76" s="63"/>
      <c r="J76" s="63"/>
      <c r="K76" s="63"/>
      <c r="L76" s="63"/>
      <c r="M76" s="63"/>
      <c r="N76" s="63"/>
      <c r="O76" s="63"/>
      <c r="P76" s="63"/>
      <c r="Q76" s="63"/>
      <c r="R76" s="63"/>
      <c r="S76" s="63"/>
      <c r="T76" s="63"/>
      <c r="U76" s="66"/>
    </row>
    <row r="77" spans="2:21" ht="15" customHeight="1" x14ac:dyDescent="0.25">
      <c r="B77" s="7"/>
      <c r="C77" s="63"/>
      <c r="D77" s="63"/>
      <c r="E77" s="63"/>
      <c r="F77" s="63"/>
      <c r="G77" s="63"/>
      <c r="H77" s="63"/>
      <c r="I77" s="63"/>
      <c r="J77" s="63"/>
      <c r="K77" s="63"/>
      <c r="L77" s="63"/>
      <c r="M77" s="63"/>
      <c r="N77" s="63"/>
      <c r="O77" s="63"/>
      <c r="P77" s="63"/>
      <c r="Q77" s="63"/>
      <c r="R77" s="63"/>
      <c r="S77" s="63"/>
      <c r="T77" s="63"/>
      <c r="U77" s="66"/>
    </row>
    <row r="78" spans="2:21" ht="15" customHeight="1" x14ac:dyDescent="0.25">
      <c r="B78" s="61"/>
      <c r="C78" s="62"/>
      <c r="D78" s="62"/>
      <c r="E78" s="62"/>
      <c r="F78" s="62"/>
      <c r="G78" s="62"/>
      <c r="H78" s="62"/>
      <c r="I78" s="62"/>
      <c r="J78" s="62"/>
      <c r="K78" s="62"/>
      <c r="L78" s="81"/>
      <c r="M78" s="81"/>
      <c r="N78" s="81"/>
      <c r="O78" s="81"/>
      <c r="P78" s="81"/>
      <c r="Q78" s="81"/>
      <c r="R78" s="81"/>
      <c r="S78" s="81"/>
      <c r="T78" s="81"/>
      <c r="U78" s="66"/>
    </row>
    <row r="79" spans="2:21" ht="15" customHeight="1" x14ac:dyDescent="0.25">
      <c r="B79" s="7"/>
      <c r="C79" s="18"/>
      <c r="D79" s="18"/>
      <c r="E79" s="18"/>
      <c r="F79" s="18"/>
      <c r="G79" s="18"/>
      <c r="H79" s="18"/>
      <c r="I79" s="18"/>
      <c r="J79" s="18"/>
      <c r="K79" s="18"/>
      <c r="L79" s="63"/>
      <c r="M79" s="63"/>
      <c r="N79" s="63"/>
      <c r="O79" s="63"/>
      <c r="P79" s="63"/>
      <c r="Q79" s="63"/>
      <c r="R79" s="63"/>
      <c r="S79" s="63"/>
      <c r="T79" s="63"/>
      <c r="U79" s="66"/>
    </row>
    <row r="80" spans="2:21" ht="15" customHeight="1" x14ac:dyDescent="0.25">
      <c r="B80" s="7"/>
      <c r="C80" s="18"/>
      <c r="D80" s="18"/>
      <c r="E80" s="18"/>
      <c r="F80" s="18"/>
      <c r="G80" s="18"/>
      <c r="H80" s="18"/>
      <c r="I80" s="18"/>
      <c r="J80" s="18"/>
      <c r="K80" s="18"/>
      <c r="L80" s="63"/>
      <c r="M80" s="63"/>
      <c r="N80" s="63"/>
      <c r="O80" s="63"/>
      <c r="P80" s="63"/>
      <c r="Q80" s="63"/>
      <c r="R80" s="63"/>
      <c r="S80" s="63"/>
      <c r="T80" s="63"/>
      <c r="U80" s="66"/>
    </row>
    <row r="81" spans="1:25" ht="15" customHeight="1" x14ac:dyDescent="0.25">
      <c r="B81" s="7"/>
      <c r="C81" s="18"/>
      <c r="D81" s="18"/>
      <c r="E81" s="18"/>
      <c r="F81" s="18"/>
      <c r="G81" s="18"/>
      <c r="H81" s="18"/>
      <c r="I81" s="18"/>
      <c r="J81" s="18"/>
      <c r="K81" s="18"/>
      <c r="L81" s="63"/>
      <c r="M81" s="63"/>
      <c r="N81" s="63"/>
      <c r="O81" s="63"/>
      <c r="P81" s="63"/>
      <c r="Q81" s="63"/>
      <c r="R81" s="63"/>
      <c r="S81" s="63"/>
      <c r="T81" s="63"/>
      <c r="U81" s="66"/>
    </row>
    <row r="82" spans="1:25" ht="15" customHeight="1" x14ac:dyDescent="0.3">
      <c r="A82" s="70"/>
      <c r="B82" s="7"/>
      <c r="C82" s="18"/>
      <c r="D82" s="18"/>
      <c r="E82" s="18"/>
      <c r="F82" s="18"/>
      <c r="G82" s="18"/>
      <c r="H82" s="18"/>
      <c r="I82" s="18"/>
      <c r="J82" s="18"/>
      <c r="K82" s="18"/>
      <c r="L82" s="63"/>
      <c r="M82" s="63"/>
      <c r="N82" s="63"/>
      <c r="O82" s="63"/>
      <c r="P82" s="63"/>
      <c r="Q82" s="63"/>
      <c r="R82" s="63"/>
      <c r="S82" s="63"/>
      <c r="T82" s="63"/>
      <c r="U82" s="66"/>
    </row>
    <row r="83" spans="1:25" ht="15" customHeight="1" x14ac:dyDescent="0.25">
      <c r="B83" s="7"/>
      <c r="C83" s="18"/>
      <c r="D83" s="18"/>
      <c r="E83" s="18"/>
      <c r="F83" s="18"/>
      <c r="G83" s="18"/>
      <c r="H83" s="18"/>
      <c r="I83" s="18"/>
      <c r="J83" s="18"/>
      <c r="K83" s="18"/>
      <c r="L83" s="63"/>
      <c r="M83" s="63"/>
      <c r="N83" s="63"/>
      <c r="O83" s="63"/>
      <c r="P83" s="63"/>
      <c r="Q83" s="63"/>
      <c r="R83" s="63"/>
      <c r="S83" s="63"/>
      <c r="T83" s="63"/>
      <c r="U83" s="66"/>
    </row>
    <row r="84" spans="1:25" ht="15" customHeight="1" x14ac:dyDescent="0.25">
      <c r="A84" s="71"/>
      <c r="B84" s="7"/>
      <c r="C84" s="18"/>
      <c r="D84" s="18"/>
      <c r="E84" s="18"/>
      <c r="F84" s="18"/>
      <c r="G84" s="18"/>
      <c r="H84" s="18"/>
      <c r="I84" s="18"/>
      <c r="J84" s="18"/>
      <c r="K84" s="18"/>
      <c r="L84" s="63"/>
      <c r="M84" s="63"/>
      <c r="N84" s="63"/>
      <c r="O84" s="63"/>
      <c r="P84" s="63"/>
      <c r="Q84" s="63"/>
      <c r="R84" s="63"/>
      <c r="S84" s="63"/>
      <c r="T84" s="63"/>
      <c r="U84" s="66"/>
    </row>
    <row r="85" spans="1:25" ht="15" customHeight="1" x14ac:dyDescent="0.25">
      <c r="B85" s="3"/>
      <c r="C85" s="3"/>
      <c r="D85" s="3"/>
      <c r="E85" s="3"/>
      <c r="F85" s="3"/>
      <c r="G85" s="3"/>
      <c r="H85" s="3"/>
      <c r="I85" s="3"/>
      <c r="J85" s="3"/>
      <c r="K85" s="3"/>
      <c r="L85" s="4"/>
      <c r="M85" s="4"/>
      <c r="N85" s="4"/>
      <c r="O85" s="4"/>
      <c r="P85" s="4"/>
      <c r="Q85" s="4"/>
      <c r="R85" s="4"/>
      <c r="S85" s="4"/>
      <c r="T85" s="4"/>
      <c r="U85" s="66"/>
    </row>
    <row r="86" spans="1:25" ht="15" customHeight="1" x14ac:dyDescent="0.25">
      <c r="B86" s="3"/>
      <c r="C86" s="3"/>
      <c r="D86" s="3"/>
      <c r="E86" s="3"/>
      <c r="F86" s="3"/>
      <c r="G86" s="3"/>
      <c r="H86" s="3"/>
      <c r="I86" s="3"/>
      <c r="J86" s="3"/>
      <c r="K86" s="3"/>
      <c r="L86" s="4"/>
      <c r="M86" s="4"/>
      <c r="N86" s="4"/>
      <c r="O86" s="4"/>
      <c r="P86" s="4"/>
      <c r="Q86" s="4"/>
      <c r="R86" s="4"/>
      <c r="S86" s="4"/>
      <c r="T86" s="4"/>
      <c r="U86" s="66"/>
    </row>
    <row r="87" spans="1:25" ht="15" customHeight="1" x14ac:dyDescent="0.25">
      <c r="A87" s="72"/>
      <c r="B87" s="3"/>
      <c r="C87" s="4"/>
      <c r="D87" s="4"/>
      <c r="E87" s="4"/>
      <c r="F87" s="4"/>
      <c r="G87" s="4"/>
      <c r="H87" s="4"/>
      <c r="I87" s="4"/>
      <c r="J87" s="4"/>
      <c r="K87" s="4"/>
      <c r="L87" s="4"/>
      <c r="M87" s="4"/>
      <c r="N87" s="4"/>
      <c r="O87" s="4"/>
      <c r="P87" s="4"/>
      <c r="Q87" s="4"/>
      <c r="R87" s="4"/>
      <c r="S87" s="4"/>
      <c r="T87" s="4"/>
      <c r="U87" s="66"/>
      <c r="V87" s="4"/>
      <c r="W87" s="2"/>
      <c r="X87" s="2"/>
      <c r="Y87" s="2"/>
    </row>
    <row r="88" spans="1:25" ht="15" customHeight="1" x14ac:dyDescent="0.25">
      <c r="A88" s="72"/>
      <c r="B88" s="3"/>
      <c r="C88" s="4"/>
      <c r="D88" s="4"/>
      <c r="E88" s="4"/>
      <c r="F88" s="4"/>
      <c r="G88" s="4"/>
      <c r="H88" s="4"/>
      <c r="I88" s="4"/>
      <c r="J88" s="4"/>
      <c r="K88" s="4"/>
      <c r="L88" s="4"/>
      <c r="M88" s="4"/>
      <c r="N88" s="4"/>
      <c r="O88" s="4"/>
      <c r="P88" s="4"/>
      <c r="Q88" s="4"/>
      <c r="R88" s="4"/>
      <c r="S88" s="4"/>
      <c r="T88" s="4"/>
      <c r="U88" s="66"/>
      <c r="V88" s="4"/>
      <c r="W88" s="2"/>
      <c r="X88" s="2"/>
      <c r="Y88" s="2"/>
    </row>
    <row r="89" spans="1:25" ht="15" customHeight="1" x14ac:dyDescent="0.25">
      <c r="A89" s="73"/>
      <c r="B89" s="3"/>
      <c r="C89" s="4"/>
      <c r="D89" s="4"/>
      <c r="E89" s="4"/>
      <c r="F89" s="4"/>
      <c r="G89" s="4"/>
      <c r="H89" s="4"/>
      <c r="I89" s="4"/>
      <c r="J89" s="4"/>
      <c r="K89" s="4"/>
      <c r="L89" s="4"/>
      <c r="M89" s="4"/>
      <c r="N89" s="4"/>
      <c r="O89" s="4"/>
      <c r="P89" s="4"/>
      <c r="Q89" s="4"/>
      <c r="R89" s="4"/>
      <c r="S89" s="4"/>
      <c r="T89" s="4"/>
      <c r="U89" s="66"/>
      <c r="V89" s="4"/>
      <c r="W89" s="2"/>
      <c r="X89" s="2"/>
      <c r="Y89" s="2"/>
    </row>
    <row r="90" spans="1:25" ht="15" customHeight="1" x14ac:dyDescent="0.25">
      <c r="A90" s="73"/>
      <c r="B90" s="3"/>
      <c r="C90" s="4"/>
      <c r="D90" s="4"/>
      <c r="E90" s="4"/>
      <c r="F90" s="4"/>
      <c r="G90" s="4"/>
      <c r="H90" s="4"/>
      <c r="I90" s="4"/>
      <c r="J90" s="4"/>
      <c r="K90" s="4"/>
      <c r="L90" s="4"/>
      <c r="M90" s="4"/>
      <c r="N90" s="4"/>
      <c r="O90" s="4"/>
      <c r="P90" s="4"/>
      <c r="Q90" s="4"/>
      <c r="R90" s="4"/>
      <c r="S90" s="4"/>
      <c r="T90" s="4"/>
      <c r="U90" s="66"/>
      <c r="V90" s="4"/>
      <c r="W90" s="2"/>
      <c r="X90" s="2"/>
      <c r="Y90" s="2"/>
    </row>
    <row r="91" spans="1:25" ht="15" customHeight="1" x14ac:dyDescent="0.25">
      <c r="A91" s="73"/>
      <c r="B91" s="3"/>
      <c r="C91" s="4"/>
      <c r="D91" s="4"/>
      <c r="E91" s="4"/>
      <c r="F91" s="4"/>
      <c r="G91" s="4"/>
      <c r="H91" s="4"/>
      <c r="I91" s="4"/>
      <c r="J91" s="4"/>
      <c r="K91" s="4"/>
      <c r="L91" s="4"/>
      <c r="M91" s="4"/>
      <c r="N91" s="4"/>
      <c r="O91" s="4"/>
      <c r="P91" s="4"/>
      <c r="Q91" s="4"/>
      <c r="R91" s="4"/>
      <c r="S91" s="4"/>
      <c r="T91" s="4"/>
      <c r="U91" s="66"/>
      <c r="V91" s="4"/>
      <c r="W91" s="2"/>
      <c r="X91" s="2"/>
      <c r="Y91" s="2"/>
    </row>
    <row r="92" spans="1:25" ht="15" customHeight="1" x14ac:dyDescent="0.25">
      <c r="A92" s="13"/>
      <c r="C92" s="4"/>
      <c r="D92" s="4"/>
      <c r="E92" s="4"/>
      <c r="F92" s="4"/>
      <c r="G92" s="4"/>
      <c r="H92" s="4"/>
      <c r="I92" s="4"/>
      <c r="J92" s="4"/>
      <c r="K92" s="4"/>
      <c r="L92" s="4"/>
      <c r="M92" s="4"/>
      <c r="N92" s="4"/>
      <c r="O92" s="4"/>
      <c r="P92" s="4"/>
      <c r="Q92" s="4"/>
      <c r="R92" s="4"/>
      <c r="S92" s="4"/>
      <c r="T92" s="4"/>
      <c r="U92" s="66"/>
      <c r="V92" s="4"/>
      <c r="W92" s="2"/>
      <c r="X92" s="2"/>
      <c r="Y92" s="2"/>
    </row>
    <row r="93" spans="1:25" ht="15" customHeight="1" x14ac:dyDescent="0.25">
      <c r="A93" s="10"/>
      <c r="B93" s="3"/>
      <c r="C93" s="4"/>
      <c r="D93" s="4"/>
      <c r="E93" s="4"/>
      <c r="F93" s="4"/>
      <c r="G93" s="4"/>
      <c r="H93" s="4"/>
      <c r="I93" s="4"/>
      <c r="J93" s="4"/>
      <c r="K93" s="4"/>
      <c r="L93" s="4"/>
      <c r="M93" s="4"/>
      <c r="N93" s="4"/>
      <c r="O93" s="4"/>
      <c r="P93" s="4"/>
      <c r="Q93" s="4"/>
      <c r="R93" s="4"/>
      <c r="S93" s="4"/>
      <c r="T93" s="4"/>
      <c r="U93" s="66"/>
      <c r="V93" s="4"/>
      <c r="W93" s="2"/>
      <c r="X93" s="2"/>
      <c r="Y93" s="2"/>
    </row>
    <row r="94" spans="1:25" ht="15" customHeight="1" x14ac:dyDescent="0.25">
      <c r="B94" s="7"/>
      <c r="C94" s="18"/>
      <c r="D94" s="18"/>
      <c r="E94" s="18"/>
      <c r="F94" s="18"/>
      <c r="G94" s="18"/>
      <c r="H94" s="18"/>
      <c r="I94" s="18"/>
      <c r="J94" s="18"/>
      <c r="K94" s="18"/>
      <c r="L94" s="63"/>
      <c r="M94" s="63"/>
      <c r="N94" s="63"/>
      <c r="O94" s="63"/>
      <c r="P94" s="63"/>
      <c r="Q94" s="63"/>
      <c r="R94" s="63"/>
      <c r="S94" s="63"/>
      <c r="T94" s="63"/>
      <c r="U94" s="66"/>
    </row>
    <row r="95" spans="1:25" ht="15" customHeight="1" x14ac:dyDescent="0.25">
      <c r="B95" s="61"/>
      <c r="C95" s="62"/>
      <c r="D95" s="62"/>
      <c r="E95" s="62"/>
      <c r="F95" s="62"/>
      <c r="G95" s="62"/>
      <c r="H95" s="62"/>
      <c r="I95" s="62"/>
      <c r="J95" s="62"/>
      <c r="K95" s="62"/>
      <c r="L95" s="81"/>
      <c r="M95" s="81"/>
      <c r="N95" s="81"/>
      <c r="O95" s="81"/>
      <c r="P95" s="81"/>
      <c r="Q95" s="81"/>
      <c r="R95" s="81"/>
      <c r="S95" s="81"/>
      <c r="T95" s="81"/>
      <c r="U95" s="66"/>
    </row>
    <row r="96" spans="1:25" ht="15" customHeight="1" x14ac:dyDescent="0.25">
      <c r="A96" s="24"/>
      <c r="B96" s="7"/>
      <c r="C96" s="77"/>
      <c r="D96" s="77"/>
      <c r="E96" s="77"/>
      <c r="F96" s="77"/>
      <c r="G96" s="77"/>
      <c r="H96" s="77"/>
      <c r="I96" s="77"/>
      <c r="J96" s="77"/>
      <c r="K96" s="77"/>
      <c r="L96" s="82"/>
      <c r="M96" s="82"/>
      <c r="N96" s="82"/>
      <c r="O96" s="82"/>
      <c r="P96" s="82"/>
      <c r="Q96" s="82"/>
      <c r="R96" s="82"/>
      <c r="S96" s="82"/>
      <c r="T96" s="82"/>
      <c r="U96" s="66"/>
    </row>
    <row r="97" spans="1:40" s="11" customFormat="1" ht="15" customHeight="1" x14ac:dyDescent="0.25">
      <c r="A97" s="4"/>
      <c r="B97" s="7"/>
      <c r="C97" s="77"/>
      <c r="D97" s="77"/>
      <c r="E97" s="77"/>
      <c r="F97" s="77"/>
      <c r="G97" s="77"/>
      <c r="H97" s="77"/>
      <c r="I97" s="77"/>
      <c r="J97" s="77"/>
      <c r="K97" s="77"/>
      <c r="L97" s="82"/>
      <c r="M97" s="82"/>
      <c r="N97" s="82"/>
      <c r="O97" s="82"/>
      <c r="P97" s="82"/>
      <c r="Q97" s="82"/>
      <c r="R97" s="82"/>
      <c r="S97" s="82"/>
      <c r="T97" s="82"/>
      <c r="U97" s="66"/>
      <c r="V97" s="79"/>
      <c r="W97" s="79"/>
      <c r="X97" s="79"/>
      <c r="Y97" s="79"/>
      <c r="Z97" s="79"/>
      <c r="AA97" s="79"/>
      <c r="AB97" s="79"/>
      <c r="AC97" s="79"/>
      <c r="AD97" s="79"/>
      <c r="AE97" s="79"/>
      <c r="AF97" s="79"/>
      <c r="AG97" s="79"/>
      <c r="AH97" s="79"/>
      <c r="AI97" s="79"/>
      <c r="AJ97" s="79"/>
      <c r="AK97" s="79"/>
      <c r="AL97" s="79"/>
      <c r="AM97" s="79"/>
      <c r="AN97" s="79"/>
    </row>
    <row r="98" spans="1:40" s="11" customFormat="1" ht="15" customHeight="1" x14ac:dyDescent="0.25">
      <c r="A98" s="4"/>
      <c r="B98" s="7"/>
      <c r="C98" s="77"/>
      <c r="D98" s="77"/>
      <c r="E98" s="77"/>
      <c r="F98" s="77"/>
      <c r="G98" s="77"/>
      <c r="H98" s="77"/>
      <c r="I98" s="77"/>
      <c r="J98" s="77"/>
      <c r="K98" s="77"/>
      <c r="L98" s="82"/>
      <c r="M98" s="82"/>
      <c r="N98" s="82"/>
      <c r="O98" s="82"/>
      <c r="P98" s="82"/>
      <c r="Q98" s="82"/>
      <c r="R98" s="82"/>
      <c r="S98" s="82"/>
      <c r="T98" s="82"/>
      <c r="U98" s="66"/>
      <c r="V98" s="79"/>
      <c r="W98" s="79"/>
      <c r="X98" s="79"/>
      <c r="Y98" s="79"/>
      <c r="Z98" s="79"/>
      <c r="AA98" s="79"/>
      <c r="AB98" s="79"/>
      <c r="AC98" s="79"/>
      <c r="AD98" s="79"/>
      <c r="AE98" s="79"/>
      <c r="AF98" s="79"/>
      <c r="AG98" s="79"/>
      <c r="AH98" s="79"/>
      <c r="AI98" s="79"/>
      <c r="AJ98" s="79"/>
      <c r="AK98" s="79"/>
      <c r="AL98" s="79"/>
      <c r="AM98" s="79"/>
      <c r="AN98" s="79"/>
    </row>
    <row r="99" spans="1:40" s="11" customFormat="1" ht="15" customHeight="1" x14ac:dyDescent="0.25">
      <c r="A99" s="4"/>
      <c r="B99" s="61"/>
      <c r="C99" s="62"/>
      <c r="D99" s="62"/>
      <c r="E99" s="62"/>
      <c r="F99" s="62"/>
      <c r="G99" s="62"/>
      <c r="H99" s="62"/>
      <c r="I99" s="62"/>
      <c r="J99" s="62"/>
      <c r="K99" s="62"/>
      <c r="L99" s="81"/>
      <c r="M99" s="81"/>
      <c r="N99" s="81"/>
      <c r="O99" s="81"/>
      <c r="P99" s="81"/>
      <c r="Q99" s="81"/>
      <c r="R99" s="81"/>
      <c r="S99" s="81"/>
      <c r="T99" s="81"/>
      <c r="U99" s="66"/>
      <c r="V99" s="79"/>
      <c r="W99" s="79"/>
      <c r="X99" s="79"/>
      <c r="Y99" s="79"/>
      <c r="Z99" s="79"/>
      <c r="AA99" s="79"/>
      <c r="AB99" s="79"/>
      <c r="AC99" s="79"/>
      <c r="AD99" s="79"/>
      <c r="AE99" s="79"/>
      <c r="AF99" s="79"/>
      <c r="AG99" s="79"/>
      <c r="AH99" s="79"/>
      <c r="AI99" s="79"/>
      <c r="AJ99" s="79"/>
      <c r="AK99" s="79"/>
      <c r="AL99" s="79"/>
      <c r="AM99" s="79"/>
      <c r="AN99" s="79"/>
    </row>
    <row r="100" spans="1:40" s="11" customFormat="1" ht="15" customHeight="1" x14ac:dyDescent="0.25">
      <c r="A100" s="4"/>
      <c r="B100" s="7"/>
      <c r="C100" s="77"/>
      <c r="D100" s="77"/>
      <c r="E100" s="77"/>
      <c r="F100" s="77"/>
      <c r="G100" s="77"/>
      <c r="H100" s="77"/>
      <c r="I100" s="77"/>
      <c r="J100" s="77"/>
      <c r="K100" s="77"/>
      <c r="L100" s="82"/>
      <c r="M100" s="82"/>
      <c r="N100" s="82"/>
      <c r="O100" s="82"/>
      <c r="P100" s="82"/>
      <c r="Q100" s="82"/>
      <c r="R100" s="82"/>
      <c r="S100" s="82"/>
      <c r="T100" s="82"/>
      <c r="U100" s="66"/>
      <c r="V100" s="79"/>
      <c r="W100" s="79"/>
      <c r="X100" s="79"/>
      <c r="Y100" s="79"/>
      <c r="Z100" s="79"/>
      <c r="AA100" s="79"/>
      <c r="AB100" s="79"/>
      <c r="AC100" s="79"/>
      <c r="AD100" s="79"/>
      <c r="AE100" s="79"/>
      <c r="AF100" s="79"/>
      <c r="AG100" s="79"/>
      <c r="AH100" s="79"/>
      <c r="AI100" s="79"/>
      <c r="AJ100" s="79"/>
      <c r="AK100" s="79"/>
      <c r="AL100" s="79"/>
      <c r="AM100" s="79"/>
      <c r="AN100" s="79"/>
    </row>
    <row r="101" spans="1:40" s="11" customFormat="1" ht="15" customHeight="1" x14ac:dyDescent="0.25">
      <c r="A101" s="4"/>
      <c r="B101" s="7"/>
      <c r="C101" s="77"/>
      <c r="D101" s="77"/>
      <c r="E101" s="77"/>
      <c r="F101" s="77"/>
      <c r="G101" s="77"/>
      <c r="H101" s="77"/>
      <c r="I101" s="77"/>
      <c r="J101" s="77"/>
      <c r="K101" s="77"/>
      <c r="L101" s="82"/>
      <c r="M101" s="82"/>
      <c r="N101" s="82"/>
      <c r="O101" s="82"/>
      <c r="P101" s="82"/>
      <c r="Q101" s="82"/>
      <c r="R101" s="82"/>
      <c r="S101" s="82"/>
      <c r="T101" s="82"/>
      <c r="U101" s="66"/>
      <c r="V101" s="79"/>
      <c r="W101" s="79"/>
      <c r="X101" s="79"/>
      <c r="Y101" s="79"/>
      <c r="Z101" s="79"/>
      <c r="AA101" s="79"/>
      <c r="AB101" s="79"/>
      <c r="AC101" s="79"/>
      <c r="AD101" s="79"/>
      <c r="AE101" s="79"/>
      <c r="AF101" s="79"/>
      <c r="AG101" s="79"/>
      <c r="AH101" s="79"/>
      <c r="AI101" s="79"/>
      <c r="AJ101" s="79"/>
      <c r="AK101" s="79"/>
      <c r="AL101" s="79"/>
      <c r="AM101" s="79"/>
      <c r="AN101" s="79"/>
    </row>
    <row r="102" spans="1:40" s="11" customFormat="1" ht="15" customHeight="1" x14ac:dyDescent="0.25">
      <c r="A102" s="4"/>
      <c r="B102" s="7"/>
      <c r="C102" s="77"/>
      <c r="D102" s="77"/>
      <c r="E102" s="77"/>
      <c r="F102" s="77"/>
      <c r="G102" s="77"/>
      <c r="H102" s="77"/>
      <c r="I102" s="77"/>
      <c r="J102" s="77"/>
      <c r="K102" s="77"/>
      <c r="L102" s="82"/>
      <c r="M102" s="82"/>
      <c r="N102" s="82"/>
      <c r="O102" s="82"/>
      <c r="P102" s="82"/>
      <c r="Q102" s="82"/>
      <c r="R102" s="82"/>
      <c r="S102" s="82"/>
      <c r="T102" s="82"/>
      <c r="U102" s="66"/>
      <c r="V102" s="79"/>
      <c r="W102" s="79"/>
      <c r="X102" s="79"/>
      <c r="Y102" s="79"/>
      <c r="Z102" s="79"/>
      <c r="AA102" s="79"/>
      <c r="AB102" s="79"/>
      <c r="AC102" s="79"/>
      <c r="AD102" s="79"/>
      <c r="AE102" s="79"/>
      <c r="AF102" s="79"/>
      <c r="AG102" s="79"/>
      <c r="AH102" s="79"/>
      <c r="AI102" s="79"/>
      <c r="AJ102" s="79"/>
      <c r="AK102" s="79"/>
      <c r="AL102" s="79"/>
      <c r="AM102" s="79"/>
      <c r="AN102" s="79"/>
    </row>
    <row r="103" spans="1:40" s="11" customFormat="1" ht="15" customHeight="1" x14ac:dyDescent="0.25">
      <c r="A103" s="4"/>
      <c r="B103" s="7"/>
      <c r="C103" s="77"/>
      <c r="D103" s="77"/>
      <c r="E103" s="77"/>
      <c r="F103" s="77"/>
      <c r="G103" s="77"/>
      <c r="H103" s="77"/>
      <c r="I103" s="77"/>
      <c r="J103" s="77"/>
      <c r="K103" s="77"/>
      <c r="L103" s="82"/>
      <c r="M103" s="82"/>
      <c r="N103" s="82"/>
      <c r="O103" s="82"/>
      <c r="P103" s="82"/>
      <c r="Q103" s="82"/>
      <c r="R103" s="82"/>
      <c r="S103" s="82"/>
      <c r="T103" s="82"/>
      <c r="U103" s="66"/>
      <c r="V103" s="79"/>
      <c r="W103" s="79"/>
      <c r="X103" s="79"/>
      <c r="Y103" s="79"/>
      <c r="Z103" s="79"/>
      <c r="AA103" s="79"/>
      <c r="AB103" s="79"/>
      <c r="AC103" s="79"/>
      <c r="AD103" s="79"/>
      <c r="AE103" s="79"/>
      <c r="AF103" s="79"/>
      <c r="AG103" s="79"/>
      <c r="AH103" s="79"/>
      <c r="AI103" s="79"/>
      <c r="AJ103" s="79"/>
      <c r="AK103" s="79"/>
      <c r="AL103" s="79"/>
      <c r="AM103" s="79"/>
      <c r="AN103" s="79"/>
    </row>
    <row r="104" spans="1:40" s="11" customFormat="1" ht="15" customHeight="1" x14ac:dyDescent="0.25">
      <c r="A104" s="4"/>
      <c r="B104" s="61"/>
      <c r="C104" s="62"/>
      <c r="D104" s="62"/>
      <c r="E104" s="62"/>
      <c r="F104" s="62"/>
      <c r="G104" s="62"/>
      <c r="H104" s="62"/>
      <c r="I104" s="62"/>
      <c r="J104" s="62"/>
      <c r="K104" s="62"/>
      <c r="L104" s="81"/>
      <c r="M104" s="81"/>
      <c r="N104" s="81"/>
      <c r="O104" s="81"/>
      <c r="P104" s="81"/>
      <c r="Q104" s="81"/>
      <c r="R104" s="81"/>
      <c r="S104" s="81"/>
      <c r="T104" s="81"/>
      <c r="U104" s="66"/>
      <c r="V104" s="79"/>
      <c r="W104" s="79"/>
      <c r="X104" s="79"/>
      <c r="Y104" s="79"/>
      <c r="Z104" s="79"/>
      <c r="AA104" s="79"/>
      <c r="AB104" s="79"/>
      <c r="AC104" s="79"/>
      <c r="AD104" s="79"/>
      <c r="AE104" s="79"/>
      <c r="AF104" s="79"/>
      <c r="AG104" s="79"/>
      <c r="AH104" s="79"/>
      <c r="AI104" s="79"/>
      <c r="AJ104" s="79"/>
      <c r="AK104" s="79"/>
      <c r="AL104" s="79"/>
      <c r="AM104" s="79"/>
      <c r="AN104" s="79"/>
    </row>
    <row r="105" spans="1:40" s="11" customFormat="1" ht="15" customHeight="1" x14ac:dyDescent="0.25">
      <c r="A105" s="4"/>
      <c r="B105" s="7"/>
      <c r="C105" s="77"/>
      <c r="D105" s="77"/>
      <c r="E105" s="77"/>
      <c r="F105" s="77"/>
      <c r="G105" s="77"/>
      <c r="H105" s="77"/>
      <c r="I105" s="77"/>
      <c r="J105" s="77"/>
      <c r="K105" s="77"/>
      <c r="L105" s="82"/>
      <c r="M105" s="82"/>
      <c r="N105" s="82"/>
      <c r="O105" s="82"/>
      <c r="P105" s="82"/>
      <c r="Q105" s="82"/>
      <c r="R105" s="82"/>
      <c r="S105" s="82"/>
      <c r="T105" s="82"/>
      <c r="U105" s="66"/>
      <c r="V105" s="79"/>
      <c r="W105" s="79"/>
      <c r="X105" s="79"/>
      <c r="Y105" s="79"/>
      <c r="Z105" s="79"/>
      <c r="AA105" s="79"/>
      <c r="AB105" s="79"/>
      <c r="AC105" s="79"/>
      <c r="AD105" s="79"/>
      <c r="AE105" s="79"/>
      <c r="AF105" s="79"/>
      <c r="AG105" s="79"/>
      <c r="AH105" s="79"/>
      <c r="AI105" s="79"/>
      <c r="AJ105" s="79"/>
      <c r="AK105" s="79"/>
      <c r="AL105" s="79"/>
      <c r="AM105" s="79"/>
      <c r="AN105" s="79"/>
    </row>
    <row r="106" spans="1:40" s="11" customFormat="1" ht="15" customHeight="1" x14ac:dyDescent="0.25">
      <c r="A106" s="4"/>
      <c r="B106" s="7"/>
      <c r="C106" s="77"/>
      <c r="D106" s="77"/>
      <c r="E106" s="77"/>
      <c r="F106" s="77"/>
      <c r="G106" s="77"/>
      <c r="H106" s="77"/>
      <c r="I106" s="77"/>
      <c r="J106" s="77"/>
      <c r="K106" s="77"/>
      <c r="L106" s="82"/>
      <c r="M106" s="82"/>
      <c r="N106" s="82"/>
      <c r="O106" s="82"/>
      <c r="P106" s="82"/>
      <c r="Q106" s="82"/>
      <c r="R106" s="82"/>
      <c r="S106" s="82"/>
      <c r="T106" s="82"/>
      <c r="U106" s="66"/>
      <c r="V106" s="79"/>
      <c r="W106" s="79"/>
      <c r="X106" s="79"/>
      <c r="Y106" s="79"/>
      <c r="Z106" s="79"/>
      <c r="AA106" s="79"/>
      <c r="AB106" s="79"/>
      <c r="AC106" s="79"/>
      <c r="AD106" s="79"/>
      <c r="AE106" s="79"/>
      <c r="AF106" s="79"/>
      <c r="AG106" s="79"/>
      <c r="AH106" s="79"/>
      <c r="AI106" s="79"/>
      <c r="AJ106" s="79"/>
      <c r="AK106" s="79"/>
      <c r="AL106" s="79"/>
      <c r="AM106" s="79"/>
      <c r="AN106" s="79"/>
    </row>
    <row r="107" spans="1:40" s="11" customFormat="1" ht="15" customHeight="1" x14ac:dyDescent="0.25">
      <c r="A107" s="4"/>
      <c r="B107" s="7"/>
      <c r="C107" s="77"/>
      <c r="D107" s="77"/>
      <c r="E107" s="77"/>
      <c r="F107" s="77"/>
      <c r="G107" s="77"/>
      <c r="H107" s="77"/>
      <c r="I107" s="77"/>
      <c r="J107" s="77"/>
      <c r="K107" s="77"/>
      <c r="L107" s="82"/>
      <c r="M107" s="82"/>
      <c r="N107" s="82"/>
      <c r="O107" s="82"/>
      <c r="P107" s="82"/>
      <c r="Q107" s="82"/>
      <c r="R107" s="82"/>
      <c r="S107" s="82"/>
      <c r="T107" s="82"/>
      <c r="U107" s="66"/>
      <c r="V107" s="79"/>
      <c r="W107" s="79"/>
      <c r="X107" s="79"/>
      <c r="Y107" s="79"/>
      <c r="Z107" s="79"/>
      <c r="AA107" s="79"/>
      <c r="AB107" s="79"/>
      <c r="AC107" s="79"/>
      <c r="AD107" s="79"/>
      <c r="AE107" s="79"/>
      <c r="AF107" s="79"/>
      <c r="AG107" s="79"/>
      <c r="AH107" s="79"/>
      <c r="AI107" s="79"/>
      <c r="AJ107" s="79"/>
      <c r="AK107" s="79"/>
      <c r="AL107" s="79"/>
      <c r="AM107" s="79"/>
      <c r="AN107" s="79"/>
    </row>
    <row r="108" spans="1:40" s="11" customFormat="1" ht="15" customHeight="1" x14ac:dyDescent="0.25">
      <c r="A108" s="4"/>
      <c r="B108" s="7"/>
      <c r="C108" s="77"/>
      <c r="D108" s="77"/>
      <c r="E108" s="77"/>
      <c r="F108" s="77"/>
      <c r="G108" s="77"/>
      <c r="H108" s="77"/>
      <c r="I108" s="77"/>
      <c r="J108" s="77"/>
      <c r="K108" s="77"/>
      <c r="L108" s="82"/>
      <c r="M108" s="82"/>
      <c r="N108" s="82"/>
      <c r="O108" s="82"/>
      <c r="P108" s="82"/>
      <c r="Q108" s="82"/>
      <c r="R108" s="82"/>
      <c r="S108" s="82"/>
      <c r="T108" s="82"/>
      <c r="U108" s="66"/>
      <c r="V108" s="79"/>
      <c r="W108" s="79"/>
      <c r="X108" s="79"/>
      <c r="Y108" s="79"/>
      <c r="Z108" s="79"/>
      <c r="AA108" s="79"/>
      <c r="AB108" s="79"/>
      <c r="AC108" s="79"/>
      <c r="AD108" s="79"/>
      <c r="AE108" s="79"/>
      <c r="AF108" s="79"/>
      <c r="AG108" s="79"/>
      <c r="AH108" s="79"/>
      <c r="AI108" s="79"/>
      <c r="AJ108" s="79"/>
      <c r="AK108" s="79"/>
      <c r="AL108" s="79"/>
      <c r="AM108" s="79"/>
      <c r="AN108" s="79"/>
    </row>
    <row r="109" spans="1:40" s="11" customFormat="1" ht="15" customHeight="1" x14ac:dyDescent="0.25">
      <c r="A109" s="4"/>
      <c r="B109" s="7"/>
      <c r="C109" s="77"/>
      <c r="D109" s="77"/>
      <c r="E109" s="77"/>
      <c r="F109" s="77"/>
      <c r="G109" s="77"/>
      <c r="H109" s="77"/>
      <c r="I109" s="77"/>
      <c r="J109" s="77"/>
      <c r="K109" s="77"/>
      <c r="L109" s="82"/>
      <c r="M109" s="82"/>
      <c r="N109" s="82"/>
      <c r="O109" s="82"/>
      <c r="P109" s="82"/>
      <c r="Q109" s="82"/>
      <c r="R109" s="82"/>
      <c r="S109" s="82"/>
      <c r="T109" s="82"/>
      <c r="U109" s="66"/>
      <c r="V109" s="79"/>
      <c r="W109" s="79"/>
      <c r="X109" s="79"/>
      <c r="Y109" s="79"/>
      <c r="Z109" s="79"/>
      <c r="AA109" s="79"/>
      <c r="AB109" s="79"/>
      <c r="AC109" s="79"/>
      <c r="AD109" s="79"/>
      <c r="AE109" s="79"/>
      <c r="AF109" s="79"/>
      <c r="AG109" s="79"/>
      <c r="AH109" s="79"/>
      <c r="AI109" s="79"/>
      <c r="AJ109" s="79"/>
      <c r="AK109" s="79"/>
      <c r="AL109" s="79"/>
      <c r="AM109" s="79"/>
      <c r="AN109" s="79"/>
    </row>
    <row r="110" spans="1:40" s="11" customFormat="1" ht="15" customHeight="1" x14ac:dyDescent="0.25">
      <c r="A110" s="4"/>
      <c r="B110" s="7"/>
      <c r="C110" s="77"/>
      <c r="D110" s="77"/>
      <c r="E110" s="77"/>
      <c r="F110" s="77"/>
      <c r="G110" s="77"/>
      <c r="H110" s="77"/>
      <c r="I110" s="77"/>
      <c r="J110" s="77"/>
      <c r="K110" s="77"/>
      <c r="L110" s="82"/>
      <c r="M110" s="82"/>
      <c r="N110" s="82"/>
      <c r="O110" s="82"/>
      <c r="P110" s="82"/>
      <c r="Q110" s="82"/>
      <c r="R110" s="82"/>
      <c r="S110" s="82"/>
      <c r="T110" s="82"/>
      <c r="U110" s="66"/>
      <c r="V110" s="79"/>
      <c r="W110" s="79"/>
      <c r="X110" s="79"/>
      <c r="Y110" s="79"/>
      <c r="Z110" s="79"/>
      <c r="AA110" s="79"/>
      <c r="AB110" s="79"/>
      <c r="AC110" s="79"/>
      <c r="AD110" s="79"/>
      <c r="AE110" s="79"/>
      <c r="AF110" s="79"/>
      <c r="AG110" s="79"/>
      <c r="AH110" s="79"/>
      <c r="AI110" s="79"/>
      <c r="AJ110" s="79"/>
      <c r="AK110" s="79"/>
      <c r="AL110" s="79"/>
      <c r="AM110" s="79"/>
      <c r="AN110" s="79"/>
    </row>
    <row r="111" spans="1:40" s="11" customFormat="1" ht="15" customHeight="1" x14ac:dyDescent="0.25">
      <c r="A111" s="4"/>
      <c r="B111" s="7"/>
      <c r="C111" s="77"/>
      <c r="D111" s="77"/>
      <c r="E111" s="77"/>
      <c r="F111" s="77"/>
      <c r="G111" s="77"/>
      <c r="H111" s="77"/>
      <c r="I111" s="77"/>
      <c r="J111" s="77"/>
      <c r="K111" s="77"/>
      <c r="L111" s="82"/>
      <c r="M111" s="82"/>
      <c r="N111" s="82"/>
      <c r="O111" s="82"/>
      <c r="P111" s="82"/>
      <c r="Q111" s="82"/>
      <c r="R111" s="82"/>
      <c r="S111" s="82"/>
      <c r="T111" s="82"/>
      <c r="U111" s="66"/>
      <c r="V111" s="79"/>
      <c r="W111" s="79"/>
      <c r="X111" s="79"/>
      <c r="Y111" s="79"/>
      <c r="Z111" s="79"/>
      <c r="AA111" s="79"/>
      <c r="AB111" s="79"/>
      <c r="AC111" s="79"/>
      <c r="AD111" s="79"/>
      <c r="AE111" s="79"/>
      <c r="AF111" s="79"/>
      <c r="AG111" s="79"/>
      <c r="AH111" s="79"/>
      <c r="AI111" s="79"/>
      <c r="AJ111" s="79"/>
      <c r="AK111" s="79"/>
      <c r="AL111" s="79"/>
      <c r="AM111" s="79"/>
      <c r="AN111" s="79"/>
    </row>
    <row r="112" spans="1:40" s="11" customFormat="1" ht="15" customHeight="1" x14ac:dyDescent="0.25">
      <c r="A112" s="4"/>
      <c r="B112" s="7"/>
      <c r="C112" s="77"/>
      <c r="D112" s="77"/>
      <c r="E112" s="77"/>
      <c r="F112" s="77"/>
      <c r="G112" s="77"/>
      <c r="H112" s="77"/>
      <c r="I112" s="77"/>
      <c r="J112" s="77"/>
      <c r="K112" s="77"/>
      <c r="L112" s="82"/>
      <c r="M112" s="82"/>
      <c r="N112" s="82"/>
      <c r="O112" s="82"/>
      <c r="P112" s="82"/>
      <c r="Q112" s="82"/>
      <c r="R112" s="82"/>
      <c r="S112" s="82"/>
      <c r="T112" s="82"/>
      <c r="U112" s="66"/>
      <c r="V112" s="79"/>
      <c r="W112" s="79"/>
      <c r="X112" s="79"/>
      <c r="Y112" s="79"/>
      <c r="Z112" s="79"/>
      <c r="AA112" s="79"/>
      <c r="AB112" s="79"/>
      <c r="AC112" s="79"/>
      <c r="AD112" s="79"/>
      <c r="AE112" s="79"/>
      <c r="AF112" s="79"/>
      <c r="AG112" s="79"/>
      <c r="AH112" s="79"/>
      <c r="AI112" s="79"/>
      <c r="AJ112" s="79"/>
      <c r="AK112" s="79"/>
      <c r="AL112" s="79"/>
      <c r="AM112" s="79"/>
      <c r="AN112" s="79"/>
    </row>
    <row r="113" spans="1:25" ht="15" customHeight="1" x14ac:dyDescent="0.25">
      <c r="B113" s="7"/>
      <c r="C113" s="77"/>
      <c r="D113" s="77"/>
      <c r="E113" s="77"/>
      <c r="F113" s="77"/>
      <c r="G113" s="77"/>
      <c r="H113" s="77"/>
      <c r="I113" s="77"/>
      <c r="J113" s="77"/>
      <c r="K113" s="77"/>
      <c r="L113" s="82"/>
      <c r="M113" s="82"/>
      <c r="N113" s="82"/>
      <c r="O113" s="82"/>
      <c r="P113" s="82"/>
      <c r="Q113" s="82"/>
      <c r="R113" s="82"/>
      <c r="S113" s="82"/>
      <c r="T113" s="82"/>
      <c r="U113" s="66"/>
    </row>
    <row r="114" spans="1:25" ht="15" customHeight="1" x14ac:dyDescent="0.25">
      <c r="B114" s="7"/>
      <c r="C114" s="77"/>
      <c r="D114" s="77"/>
      <c r="E114" s="77"/>
      <c r="F114" s="77"/>
      <c r="G114" s="77"/>
      <c r="H114" s="77"/>
      <c r="I114" s="77"/>
      <c r="J114" s="77"/>
      <c r="K114" s="77"/>
      <c r="L114" s="82"/>
      <c r="M114" s="82"/>
      <c r="N114" s="82"/>
      <c r="O114" s="82"/>
      <c r="P114" s="82"/>
      <c r="Q114" s="82"/>
      <c r="R114" s="82"/>
      <c r="S114" s="82"/>
      <c r="T114" s="82"/>
      <c r="U114" s="66"/>
    </row>
    <row r="115" spans="1:25" ht="15" customHeight="1" x14ac:dyDescent="0.25">
      <c r="B115" s="7"/>
      <c r="C115" s="77"/>
      <c r="D115" s="77"/>
      <c r="E115" s="77"/>
      <c r="F115" s="77"/>
      <c r="G115" s="77"/>
      <c r="H115" s="77"/>
      <c r="I115" s="77"/>
      <c r="J115" s="77"/>
      <c r="K115" s="77"/>
      <c r="L115" s="82"/>
      <c r="M115" s="82"/>
      <c r="N115" s="82"/>
      <c r="O115" s="82"/>
      <c r="P115" s="82"/>
      <c r="Q115" s="82"/>
      <c r="R115" s="82"/>
      <c r="S115" s="82"/>
      <c r="T115" s="82"/>
      <c r="U115" s="66"/>
    </row>
    <row r="116" spans="1:25" ht="15" customHeight="1" x14ac:dyDescent="0.25">
      <c r="B116" s="7"/>
      <c r="C116" s="77"/>
      <c r="D116" s="77"/>
      <c r="E116" s="77"/>
      <c r="F116" s="77"/>
      <c r="G116" s="77"/>
      <c r="H116" s="77"/>
      <c r="I116" s="77"/>
      <c r="J116" s="77"/>
      <c r="K116" s="77"/>
      <c r="L116" s="82"/>
      <c r="M116" s="82"/>
      <c r="N116" s="82"/>
      <c r="O116" s="82"/>
      <c r="P116" s="82"/>
      <c r="Q116" s="82"/>
      <c r="R116" s="82"/>
      <c r="S116" s="82"/>
      <c r="T116" s="82"/>
      <c r="U116" s="66"/>
    </row>
    <row r="117" spans="1:25" ht="15" customHeight="1" x14ac:dyDescent="0.25">
      <c r="B117" s="7"/>
      <c r="C117" s="77"/>
      <c r="D117" s="77"/>
      <c r="E117" s="77"/>
      <c r="F117" s="77"/>
      <c r="G117" s="77"/>
      <c r="H117" s="77"/>
      <c r="I117" s="77"/>
      <c r="J117" s="77"/>
      <c r="K117" s="77"/>
      <c r="L117" s="82"/>
      <c r="M117" s="82"/>
      <c r="N117" s="82"/>
      <c r="O117" s="82"/>
      <c r="P117" s="82"/>
      <c r="Q117" s="82"/>
      <c r="R117" s="82"/>
      <c r="S117" s="82"/>
      <c r="T117" s="82"/>
      <c r="U117" s="66"/>
    </row>
    <row r="118" spans="1:25" ht="15" customHeight="1" x14ac:dyDescent="0.25">
      <c r="B118" s="7"/>
      <c r="C118" s="77"/>
      <c r="D118" s="77"/>
      <c r="E118" s="77"/>
      <c r="F118" s="77"/>
      <c r="G118" s="77"/>
      <c r="H118" s="77"/>
      <c r="I118" s="77"/>
      <c r="J118" s="77"/>
      <c r="K118" s="77"/>
      <c r="L118" s="82"/>
      <c r="M118" s="82"/>
      <c r="N118" s="82"/>
      <c r="O118" s="82"/>
      <c r="P118" s="82"/>
      <c r="Q118" s="82"/>
      <c r="R118" s="82"/>
      <c r="S118" s="82"/>
      <c r="T118" s="82"/>
      <c r="U118" s="66"/>
    </row>
    <row r="119" spans="1:25" ht="15" customHeight="1" x14ac:dyDescent="0.25">
      <c r="A119" s="73"/>
      <c r="B119" s="3"/>
      <c r="C119" s="4"/>
      <c r="D119" s="4"/>
      <c r="E119" s="4"/>
      <c r="F119" s="4"/>
      <c r="G119" s="4"/>
      <c r="H119" s="4"/>
      <c r="I119" s="4"/>
      <c r="J119" s="4"/>
      <c r="K119" s="4"/>
      <c r="L119" s="4"/>
      <c r="M119" s="4"/>
      <c r="N119" s="4"/>
      <c r="O119" s="4"/>
      <c r="P119" s="4"/>
      <c r="Q119" s="4"/>
      <c r="R119" s="4"/>
      <c r="S119" s="4"/>
      <c r="T119" s="4"/>
      <c r="U119" s="66"/>
      <c r="V119" s="4"/>
      <c r="W119" s="2"/>
      <c r="X119" s="2"/>
      <c r="Y119" s="2"/>
    </row>
    <row r="120" spans="1:25" ht="15" customHeight="1" x14ac:dyDescent="0.25">
      <c r="A120" s="73"/>
      <c r="B120" s="3"/>
      <c r="C120" s="4"/>
      <c r="D120" s="4"/>
      <c r="E120" s="4"/>
      <c r="F120" s="4"/>
      <c r="G120" s="4"/>
      <c r="H120" s="4"/>
      <c r="I120" s="4"/>
      <c r="J120" s="4"/>
      <c r="K120" s="4"/>
      <c r="L120" s="4"/>
      <c r="M120" s="4"/>
      <c r="N120" s="4"/>
      <c r="O120" s="4"/>
      <c r="P120" s="4"/>
      <c r="Q120" s="4"/>
      <c r="R120" s="4"/>
      <c r="S120" s="4"/>
      <c r="T120" s="4"/>
      <c r="U120" s="66"/>
      <c r="V120" s="4"/>
      <c r="W120" s="2"/>
      <c r="X120" s="2"/>
      <c r="Y120" s="2"/>
    </row>
    <row r="121" spans="1:25" ht="15" customHeight="1" x14ac:dyDescent="0.25">
      <c r="A121" s="13"/>
      <c r="B121" s="3"/>
      <c r="C121" s="4"/>
      <c r="D121" s="4"/>
      <c r="E121" s="4"/>
      <c r="F121" s="4"/>
      <c r="G121" s="4"/>
      <c r="H121" s="4"/>
      <c r="I121" s="4"/>
      <c r="J121" s="4"/>
      <c r="K121" s="4"/>
      <c r="L121" s="4"/>
      <c r="M121" s="4"/>
      <c r="N121" s="4"/>
      <c r="O121" s="4"/>
      <c r="P121" s="4"/>
      <c r="Q121" s="4"/>
      <c r="R121" s="4"/>
      <c r="S121" s="4"/>
      <c r="T121" s="4"/>
      <c r="U121" s="66"/>
      <c r="V121" s="4"/>
      <c r="W121" s="2"/>
      <c r="X121" s="2"/>
      <c r="Y121" s="2"/>
    </row>
    <row r="122" spans="1:25" ht="15" customHeight="1" x14ac:dyDescent="0.25">
      <c r="B122" s="3"/>
      <c r="C122" s="4"/>
      <c r="D122" s="4"/>
      <c r="E122" s="4"/>
      <c r="F122" s="4"/>
      <c r="G122" s="4"/>
      <c r="H122" s="4"/>
      <c r="I122" s="4"/>
      <c r="J122" s="4"/>
      <c r="K122" s="4"/>
      <c r="L122" s="4"/>
      <c r="M122" s="4"/>
      <c r="N122" s="4"/>
      <c r="O122" s="4"/>
      <c r="P122" s="4"/>
      <c r="Q122" s="4"/>
      <c r="R122" s="4"/>
      <c r="S122" s="4"/>
      <c r="T122" s="4"/>
      <c r="U122" s="66"/>
      <c r="V122" s="4"/>
      <c r="W122" s="2"/>
      <c r="X122" s="2"/>
      <c r="Y122" s="2"/>
    </row>
    <row r="123" spans="1:25" ht="15" customHeight="1" x14ac:dyDescent="0.25">
      <c r="B123" s="7"/>
      <c r="C123" s="18"/>
      <c r="D123" s="18"/>
      <c r="E123" s="18"/>
      <c r="F123" s="18"/>
      <c r="G123" s="18"/>
      <c r="H123" s="18"/>
      <c r="I123" s="18"/>
      <c r="J123" s="18"/>
      <c r="K123" s="18"/>
      <c r="L123" s="63"/>
      <c r="M123" s="63"/>
      <c r="N123" s="63"/>
      <c r="O123" s="63"/>
      <c r="P123" s="63"/>
      <c r="Q123" s="63"/>
      <c r="R123" s="63"/>
      <c r="S123" s="63"/>
      <c r="T123" s="63"/>
      <c r="U123" s="66"/>
    </row>
    <row r="124" spans="1:25" ht="15" customHeight="1" x14ac:dyDescent="0.25">
      <c r="B124" s="61"/>
      <c r="C124" s="62"/>
      <c r="D124" s="62"/>
      <c r="E124" s="62"/>
      <c r="F124" s="62"/>
      <c r="G124" s="62"/>
      <c r="H124" s="62"/>
      <c r="I124" s="62"/>
      <c r="J124" s="62"/>
      <c r="K124" s="62"/>
      <c r="L124" s="81"/>
      <c r="M124" s="81"/>
      <c r="N124" s="81"/>
      <c r="O124" s="81"/>
      <c r="P124" s="81"/>
      <c r="Q124" s="81"/>
      <c r="R124" s="81"/>
      <c r="S124" s="81"/>
      <c r="T124" s="81"/>
      <c r="U124" s="66"/>
    </row>
    <row r="125" spans="1:25" ht="15" customHeight="1" x14ac:dyDescent="0.25">
      <c r="A125" s="24"/>
      <c r="B125" s="7"/>
      <c r="C125" s="77"/>
      <c r="D125" s="77"/>
      <c r="E125" s="77"/>
      <c r="F125" s="77"/>
      <c r="G125" s="77"/>
      <c r="H125" s="77"/>
      <c r="I125" s="77"/>
      <c r="J125" s="77"/>
      <c r="K125" s="77"/>
      <c r="L125" s="82"/>
      <c r="M125" s="82"/>
      <c r="N125" s="82"/>
      <c r="O125" s="82"/>
      <c r="P125" s="82"/>
      <c r="Q125" s="82"/>
      <c r="R125" s="82"/>
      <c r="S125" s="82"/>
      <c r="T125" s="82"/>
      <c r="U125" s="66"/>
    </row>
    <row r="126" spans="1:25" ht="15" customHeight="1" x14ac:dyDescent="0.25">
      <c r="B126" s="7"/>
      <c r="C126" s="77"/>
      <c r="D126" s="77"/>
      <c r="E126" s="77"/>
      <c r="F126" s="77"/>
      <c r="G126" s="77"/>
      <c r="H126" s="77"/>
      <c r="I126" s="77"/>
      <c r="J126" s="77"/>
      <c r="K126" s="77"/>
      <c r="L126" s="82"/>
      <c r="M126" s="82"/>
      <c r="N126" s="82"/>
      <c r="O126" s="82"/>
      <c r="P126" s="82"/>
      <c r="Q126" s="82"/>
      <c r="R126" s="82"/>
      <c r="S126" s="82"/>
      <c r="T126" s="82"/>
      <c r="U126" s="66"/>
    </row>
    <row r="127" spans="1:25" ht="15" customHeight="1" x14ac:dyDescent="0.25">
      <c r="B127" s="7"/>
      <c r="C127" s="77"/>
      <c r="D127" s="77"/>
      <c r="E127" s="77"/>
      <c r="F127" s="77"/>
      <c r="G127" s="77"/>
      <c r="H127" s="77"/>
      <c r="I127" s="77"/>
      <c r="J127" s="77"/>
      <c r="K127" s="77"/>
      <c r="L127" s="82"/>
      <c r="M127" s="82"/>
      <c r="N127" s="82"/>
      <c r="O127" s="82"/>
      <c r="P127" s="82"/>
      <c r="Q127" s="82"/>
      <c r="R127" s="82"/>
      <c r="S127" s="82"/>
      <c r="T127" s="82"/>
      <c r="U127" s="66"/>
    </row>
    <row r="128" spans="1:25" ht="15" customHeight="1" x14ac:dyDescent="0.25">
      <c r="B128" s="61"/>
      <c r="C128" s="62"/>
      <c r="D128" s="62"/>
      <c r="E128" s="62"/>
      <c r="F128" s="62"/>
      <c r="G128" s="62"/>
      <c r="H128" s="62"/>
      <c r="I128" s="62"/>
      <c r="J128" s="62"/>
      <c r="K128" s="62"/>
      <c r="L128" s="81"/>
      <c r="M128" s="81"/>
      <c r="N128" s="81"/>
      <c r="O128" s="81"/>
      <c r="P128" s="81"/>
      <c r="Q128" s="81"/>
      <c r="R128" s="81"/>
      <c r="S128" s="81"/>
      <c r="T128" s="81"/>
      <c r="U128" s="66"/>
    </row>
    <row r="129" spans="1:40" s="11" customFormat="1" ht="15" customHeight="1" x14ac:dyDescent="0.25">
      <c r="A129" s="4"/>
      <c r="B129" s="7"/>
      <c r="C129" s="77"/>
      <c r="D129" s="77"/>
      <c r="E129" s="77"/>
      <c r="F129" s="77"/>
      <c r="G129" s="77"/>
      <c r="H129" s="77"/>
      <c r="I129" s="77"/>
      <c r="J129" s="77"/>
      <c r="K129" s="77"/>
      <c r="L129" s="82"/>
      <c r="M129" s="82"/>
      <c r="N129" s="82"/>
      <c r="O129" s="82"/>
      <c r="P129" s="82"/>
      <c r="Q129" s="82"/>
      <c r="R129" s="82"/>
      <c r="S129" s="82"/>
      <c r="T129" s="82"/>
      <c r="U129" s="66"/>
      <c r="V129" s="79"/>
      <c r="W129" s="79"/>
      <c r="X129" s="79"/>
      <c r="Y129" s="79"/>
      <c r="Z129" s="79"/>
      <c r="AA129" s="79"/>
      <c r="AB129" s="79"/>
      <c r="AC129" s="79"/>
      <c r="AD129" s="79"/>
      <c r="AE129" s="79"/>
      <c r="AF129" s="79"/>
      <c r="AG129" s="79"/>
      <c r="AH129" s="79"/>
      <c r="AI129" s="79"/>
      <c r="AJ129" s="79"/>
      <c r="AK129" s="79"/>
      <c r="AL129" s="79"/>
      <c r="AM129" s="79"/>
      <c r="AN129" s="79"/>
    </row>
    <row r="130" spans="1:40" s="11" customFormat="1" ht="15" customHeight="1" x14ac:dyDescent="0.25">
      <c r="A130" s="4"/>
      <c r="B130" s="7"/>
      <c r="C130" s="77"/>
      <c r="D130" s="77"/>
      <c r="E130" s="77"/>
      <c r="F130" s="77"/>
      <c r="G130" s="77"/>
      <c r="H130" s="77"/>
      <c r="I130" s="77"/>
      <c r="J130" s="77"/>
      <c r="K130" s="77"/>
      <c r="L130" s="82"/>
      <c r="M130" s="82"/>
      <c r="N130" s="82"/>
      <c r="O130" s="82"/>
      <c r="P130" s="82"/>
      <c r="Q130" s="82"/>
      <c r="R130" s="82"/>
      <c r="S130" s="82"/>
      <c r="T130" s="82"/>
      <c r="U130" s="66"/>
      <c r="V130" s="79"/>
      <c r="W130" s="79"/>
      <c r="X130" s="79"/>
      <c r="Y130" s="79"/>
      <c r="Z130" s="79"/>
      <c r="AA130" s="79"/>
      <c r="AB130" s="79"/>
      <c r="AC130" s="79"/>
      <c r="AD130" s="79"/>
      <c r="AE130" s="79"/>
      <c r="AF130" s="79"/>
      <c r="AG130" s="79"/>
      <c r="AH130" s="79"/>
      <c r="AI130" s="79"/>
      <c r="AJ130" s="79"/>
      <c r="AK130" s="79"/>
      <c r="AL130" s="79"/>
      <c r="AM130" s="79"/>
      <c r="AN130" s="79"/>
    </row>
    <row r="131" spans="1:40" s="11" customFormat="1" ht="15" customHeight="1" x14ac:dyDescent="0.25">
      <c r="A131" s="4"/>
      <c r="B131" s="7"/>
      <c r="C131" s="77"/>
      <c r="D131" s="77"/>
      <c r="E131" s="77"/>
      <c r="F131" s="77"/>
      <c r="G131" s="77"/>
      <c r="H131" s="77"/>
      <c r="I131" s="77"/>
      <c r="J131" s="77"/>
      <c r="K131" s="77"/>
      <c r="L131" s="82"/>
      <c r="M131" s="82"/>
      <c r="N131" s="82"/>
      <c r="O131" s="82"/>
      <c r="P131" s="82"/>
      <c r="Q131" s="82"/>
      <c r="R131" s="82"/>
      <c r="S131" s="82"/>
      <c r="T131" s="82"/>
      <c r="U131" s="66"/>
      <c r="V131" s="79"/>
      <c r="W131" s="79"/>
      <c r="X131" s="79"/>
      <c r="Y131" s="79"/>
      <c r="Z131" s="79"/>
      <c r="AA131" s="79"/>
      <c r="AB131" s="79"/>
      <c r="AC131" s="79"/>
      <c r="AD131" s="79"/>
      <c r="AE131" s="79"/>
      <c r="AF131" s="79"/>
      <c r="AG131" s="79"/>
      <c r="AH131" s="79"/>
      <c r="AI131" s="79"/>
      <c r="AJ131" s="79"/>
      <c r="AK131" s="79"/>
      <c r="AL131" s="79"/>
      <c r="AM131" s="79"/>
      <c r="AN131" s="79"/>
    </row>
    <row r="132" spans="1:40" s="11" customFormat="1" ht="15" customHeight="1" x14ac:dyDescent="0.25">
      <c r="A132" s="4"/>
      <c r="B132" s="7"/>
      <c r="C132" s="77"/>
      <c r="D132" s="77"/>
      <c r="E132" s="77"/>
      <c r="F132" s="77"/>
      <c r="G132" s="77"/>
      <c r="H132" s="77"/>
      <c r="I132" s="77"/>
      <c r="J132" s="77"/>
      <c r="K132" s="77"/>
      <c r="L132" s="82"/>
      <c r="M132" s="82"/>
      <c r="N132" s="82"/>
      <c r="O132" s="82"/>
      <c r="P132" s="82"/>
      <c r="Q132" s="82"/>
      <c r="R132" s="82"/>
      <c r="S132" s="82"/>
      <c r="T132" s="82"/>
      <c r="U132" s="66"/>
      <c r="V132" s="79"/>
      <c r="W132" s="79"/>
      <c r="X132" s="79"/>
      <c r="Y132" s="79"/>
      <c r="Z132" s="79"/>
      <c r="AA132" s="79"/>
      <c r="AB132" s="79"/>
      <c r="AC132" s="79"/>
      <c r="AD132" s="79"/>
      <c r="AE132" s="79"/>
      <c r="AF132" s="79"/>
      <c r="AG132" s="79"/>
      <c r="AH132" s="79"/>
      <c r="AI132" s="79"/>
      <c r="AJ132" s="79"/>
      <c r="AK132" s="79"/>
      <c r="AL132" s="79"/>
      <c r="AM132" s="79"/>
      <c r="AN132" s="79"/>
    </row>
    <row r="133" spans="1:40" s="11" customFormat="1" ht="15" customHeight="1" x14ac:dyDescent="0.25">
      <c r="A133" s="4"/>
      <c r="B133" s="61"/>
      <c r="C133" s="62"/>
      <c r="D133" s="62"/>
      <c r="E133" s="62"/>
      <c r="F133" s="62"/>
      <c r="G133" s="62"/>
      <c r="H133" s="62"/>
      <c r="I133" s="62"/>
      <c r="J133" s="62"/>
      <c r="K133" s="62"/>
      <c r="L133" s="81"/>
      <c r="M133" s="81"/>
      <c r="N133" s="81"/>
      <c r="O133" s="81"/>
      <c r="P133" s="81"/>
      <c r="Q133" s="81"/>
      <c r="R133" s="81"/>
      <c r="S133" s="81"/>
      <c r="T133" s="81"/>
      <c r="U133" s="66"/>
      <c r="V133" s="79"/>
      <c r="W133" s="79"/>
      <c r="X133" s="79"/>
      <c r="Y133" s="79"/>
      <c r="Z133" s="79"/>
      <c r="AA133" s="79"/>
      <c r="AB133" s="79"/>
      <c r="AC133" s="79"/>
      <c r="AD133" s="79"/>
      <c r="AE133" s="79"/>
      <c r="AF133" s="79"/>
      <c r="AG133" s="79"/>
      <c r="AH133" s="79"/>
      <c r="AI133" s="79"/>
      <c r="AJ133" s="79"/>
      <c r="AK133" s="79"/>
      <c r="AL133" s="79"/>
      <c r="AM133" s="79"/>
      <c r="AN133" s="79"/>
    </row>
    <row r="134" spans="1:40" s="11" customFormat="1" ht="15" customHeight="1" x14ac:dyDescent="0.25">
      <c r="A134" s="4"/>
      <c r="B134" s="7"/>
      <c r="C134" s="77"/>
      <c r="D134" s="77"/>
      <c r="E134" s="77"/>
      <c r="F134" s="77"/>
      <c r="G134" s="77"/>
      <c r="H134" s="77"/>
      <c r="I134" s="77"/>
      <c r="J134" s="77"/>
      <c r="K134" s="77"/>
      <c r="L134" s="82"/>
      <c r="M134" s="82"/>
      <c r="N134" s="82"/>
      <c r="O134" s="82"/>
      <c r="P134" s="82"/>
      <c r="Q134" s="82"/>
      <c r="R134" s="82"/>
      <c r="S134" s="82"/>
      <c r="T134" s="82"/>
      <c r="U134" s="66"/>
      <c r="V134" s="79"/>
      <c r="W134" s="79"/>
      <c r="X134" s="79"/>
      <c r="Y134" s="79"/>
      <c r="Z134" s="79"/>
      <c r="AA134" s="79"/>
      <c r="AB134" s="79"/>
      <c r="AC134" s="79"/>
      <c r="AD134" s="79"/>
      <c r="AE134" s="79"/>
      <c r="AF134" s="79"/>
      <c r="AG134" s="79"/>
      <c r="AH134" s="79"/>
      <c r="AI134" s="79"/>
      <c r="AJ134" s="79"/>
      <c r="AK134" s="79"/>
      <c r="AL134" s="79"/>
      <c r="AM134" s="79"/>
      <c r="AN134" s="79"/>
    </row>
    <row r="135" spans="1:40" s="11" customFormat="1" ht="15" customHeight="1" x14ac:dyDescent="0.25">
      <c r="A135" s="4"/>
      <c r="B135" s="7"/>
      <c r="C135" s="77"/>
      <c r="D135" s="77"/>
      <c r="E135" s="77"/>
      <c r="F135" s="77"/>
      <c r="G135" s="77"/>
      <c r="H135" s="77"/>
      <c r="I135" s="77"/>
      <c r="J135" s="77"/>
      <c r="K135" s="77"/>
      <c r="L135" s="82"/>
      <c r="M135" s="82"/>
      <c r="N135" s="82"/>
      <c r="O135" s="82"/>
      <c r="P135" s="82"/>
      <c r="Q135" s="82"/>
      <c r="R135" s="82"/>
      <c r="S135" s="82"/>
      <c r="T135" s="82"/>
      <c r="U135" s="66"/>
      <c r="V135" s="79"/>
      <c r="W135" s="79"/>
      <c r="X135" s="79"/>
      <c r="Y135" s="79"/>
      <c r="Z135" s="79"/>
      <c r="AA135" s="79"/>
      <c r="AB135" s="79"/>
      <c r="AC135" s="79"/>
      <c r="AD135" s="79"/>
      <c r="AE135" s="79"/>
      <c r="AF135" s="79"/>
      <c r="AG135" s="79"/>
      <c r="AH135" s="79"/>
      <c r="AI135" s="79"/>
      <c r="AJ135" s="79"/>
      <c r="AK135" s="79"/>
      <c r="AL135" s="79"/>
      <c r="AM135" s="79"/>
      <c r="AN135" s="79"/>
    </row>
    <row r="136" spans="1:40" s="11" customFormat="1" ht="15" customHeight="1" x14ac:dyDescent="0.25">
      <c r="A136" s="4"/>
      <c r="B136" s="7"/>
      <c r="C136" s="77"/>
      <c r="D136" s="77"/>
      <c r="E136" s="77"/>
      <c r="F136" s="77"/>
      <c r="G136" s="77"/>
      <c r="H136" s="77"/>
      <c r="I136" s="77"/>
      <c r="J136" s="77"/>
      <c r="K136" s="77"/>
      <c r="L136" s="82"/>
      <c r="M136" s="82"/>
      <c r="N136" s="82"/>
      <c r="O136" s="82"/>
      <c r="P136" s="82"/>
      <c r="Q136" s="82"/>
      <c r="R136" s="82"/>
      <c r="S136" s="82"/>
      <c r="T136" s="82"/>
      <c r="U136" s="66"/>
      <c r="V136" s="79"/>
      <c r="W136" s="79"/>
      <c r="X136" s="79"/>
      <c r="Y136" s="79"/>
      <c r="Z136" s="79"/>
      <c r="AA136" s="79"/>
      <c r="AB136" s="79"/>
      <c r="AC136" s="79"/>
      <c r="AD136" s="79"/>
      <c r="AE136" s="79"/>
      <c r="AF136" s="79"/>
      <c r="AG136" s="79"/>
      <c r="AH136" s="79"/>
      <c r="AI136" s="79"/>
      <c r="AJ136" s="79"/>
      <c r="AK136" s="79"/>
      <c r="AL136" s="79"/>
      <c r="AM136" s="79"/>
      <c r="AN136" s="79"/>
    </row>
    <row r="137" spans="1:40" s="11" customFormat="1" ht="15" customHeight="1" x14ac:dyDescent="0.25">
      <c r="A137" s="4"/>
      <c r="B137" s="7"/>
      <c r="C137" s="77"/>
      <c r="D137" s="77"/>
      <c r="E137" s="77"/>
      <c r="F137" s="77"/>
      <c r="G137" s="77"/>
      <c r="H137" s="77"/>
      <c r="I137" s="77"/>
      <c r="J137" s="77"/>
      <c r="K137" s="77"/>
      <c r="L137" s="82"/>
      <c r="M137" s="82"/>
      <c r="N137" s="82"/>
      <c r="O137" s="82"/>
      <c r="P137" s="82"/>
      <c r="Q137" s="82"/>
      <c r="R137" s="82"/>
      <c r="S137" s="82"/>
      <c r="T137" s="82"/>
      <c r="U137" s="66"/>
      <c r="V137" s="79"/>
      <c r="W137" s="79"/>
      <c r="X137" s="79"/>
      <c r="Y137" s="79"/>
      <c r="Z137" s="79"/>
      <c r="AA137" s="79"/>
      <c r="AB137" s="79"/>
      <c r="AC137" s="79"/>
      <c r="AD137" s="79"/>
      <c r="AE137" s="79"/>
      <c r="AF137" s="79"/>
      <c r="AG137" s="79"/>
      <c r="AH137" s="79"/>
      <c r="AI137" s="79"/>
      <c r="AJ137" s="79"/>
      <c r="AK137" s="79"/>
      <c r="AL137" s="79"/>
      <c r="AM137" s="79"/>
      <c r="AN137" s="79"/>
    </row>
    <row r="138" spans="1:40" s="11" customFormat="1" ht="15" customHeight="1" x14ac:dyDescent="0.25">
      <c r="A138" s="4"/>
      <c r="B138" s="7"/>
      <c r="C138" s="77"/>
      <c r="D138" s="77"/>
      <c r="E138" s="77"/>
      <c r="F138" s="77"/>
      <c r="G138" s="77"/>
      <c r="H138" s="77"/>
      <c r="I138" s="77"/>
      <c r="J138" s="77"/>
      <c r="K138" s="77"/>
      <c r="L138" s="82"/>
      <c r="M138" s="82"/>
      <c r="N138" s="82"/>
      <c r="O138" s="82"/>
      <c r="P138" s="82"/>
      <c r="Q138" s="82"/>
      <c r="R138" s="82"/>
      <c r="S138" s="82"/>
      <c r="T138" s="82"/>
      <c r="U138" s="66"/>
      <c r="V138" s="79"/>
      <c r="W138" s="79"/>
      <c r="X138" s="79"/>
      <c r="Y138" s="79"/>
      <c r="Z138" s="79"/>
      <c r="AA138" s="79"/>
      <c r="AB138" s="79"/>
      <c r="AC138" s="79"/>
      <c r="AD138" s="79"/>
      <c r="AE138" s="79"/>
      <c r="AF138" s="79"/>
      <c r="AG138" s="79"/>
      <c r="AH138" s="79"/>
      <c r="AI138" s="79"/>
      <c r="AJ138" s="79"/>
      <c r="AK138" s="79"/>
      <c r="AL138" s="79"/>
      <c r="AM138" s="79"/>
      <c r="AN138" s="79"/>
    </row>
    <row r="139" spans="1:40" s="11" customFormat="1" ht="15" customHeight="1" x14ac:dyDescent="0.25">
      <c r="A139" s="4"/>
      <c r="B139" s="7"/>
      <c r="C139" s="77"/>
      <c r="D139" s="77"/>
      <c r="E139" s="77"/>
      <c r="F139" s="77"/>
      <c r="G139" s="77"/>
      <c r="H139" s="77"/>
      <c r="I139" s="77"/>
      <c r="J139" s="77"/>
      <c r="K139" s="77"/>
      <c r="L139" s="82"/>
      <c r="M139" s="82"/>
      <c r="N139" s="82"/>
      <c r="O139" s="82"/>
      <c r="P139" s="82"/>
      <c r="Q139" s="82"/>
      <c r="R139" s="82"/>
      <c r="S139" s="82"/>
      <c r="T139" s="82"/>
      <c r="U139" s="66"/>
      <c r="V139" s="79"/>
      <c r="W139" s="79"/>
      <c r="X139" s="79"/>
      <c r="Y139" s="79"/>
      <c r="Z139" s="79"/>
      <c r="AA139" s="79"/>
      <c r="AB139" s="79"/>
      <c r="AC139" s="79"/>
      <c r="AD139" s="79"/>
      <c r="AE139" s="79"/>
      <c r="AF139" s="79"/>
      <c r="AG139" s="79"/>
      <c r="AH139" s="79"/>
      <c r="AI139" s="79"/>
      <c r="AJ139" s="79"/>
      <c r="AK139" s="79"/>
      <c r="AL139" s="79"/>
      <c r="AM139" s="79"/>
      <c r="AN139" s="79"/>
    </row>
    <row r="140" spans="1:40" s="11" customFormat="1" ht="15" customHeight="1" x14ac:dyDescent="0.25">
      <c r="A140" s="4"/>
      <c r="B140" s="7"/>
      <c r="C140" s="77"/>
      <c r="D140" s="77"/>
      <c r="E140" s="77"/>
      <c r="F140" s="77"/>
      <c r="G140" s="77"/>
      <c r="H140" s="77"/>
      <c r="I140" s="77"/>
      <c r="J140" s="77"/>
      <c r="K140" s="77"/>
      <c r="L140" s="82"/>
      <c r="M140" s="82"/>
      <c r="N140" s="82"/>
      <c r="O140" s="82"/>
      <c r="P140" s="82"/>
      <c r="Q140" s="82"/>
      <c r="R140" s="82"/>
      <c r="S140" s="82"/>
      <c r="T140" s="82"/>
      <c r="U140" s="66"/>
      <c r="V140" s="79"/>
      <c r="W140" s="79"/>
      <c r="X140" s="79"/>
      <c r="Y140" s="79"/>
      <c r="Z140" s="79"/>
      <c r="AA140" s="79"/>
      <c r="AB140" s="79"/>
      <c r="AC140" s="79"/>
      <c r="AD140" s="79"/>
      <c r="AE140" s="79"/>
      <c r="AF140" s="79"/>
      <c r="AG140" s="79"/>
      <c r="AH140" s="79"/>
      <c r="AI140" s="79"/>
      <c r="AJ140" s="79"/>
      <c r="AK140" s="79"/>
      <c r="AL140" s="79"/>
      <c r="AM140" s="79"/>
      <c r="AN140" s="79"/>
    </row>
    <row r="141" spans="1:40" s="11" customFormat="1" ht="15" customHeight="1" x14ac:dyDescent="0.25">
      <c r="A141" s="4"/>
      <c r="B141" s="7"/>
      <c r="C141" s="77"/>
      <c r="D141" s="77"/>
      <c r="E141" s="77"/>
      <c r="F141" s="77"/>
      <c r="G141" s="77"/>
      <c r="H141" s="77"/>
      <c r="I141" s="77"/>
      <c r="J141" s="77"/>
      <c r="K141" s="77"/>
      <c r="L141" s="82"/>
      <c r="M141" s="82"/>
      <c r="N141" s="82"/>
      <c r="O141" s="82"/>
      <c r="P141" s="82"/>
      <c r="Q141" s="82"/>
      <c r="R141" s="82"/>
      <c r="S141" s="82"/>
      <c r="T141" s="82"/>
      <c r="U141" s="66"/>
      <c r="V141" s="79"/>
      <c r="W141" s="79"/>
      <c r="X141" s="79"/>
      <c r="Y141" s="79"/>
      <c r="Z141" s="79"/>
      <c r="AA141" s="79"/>
      <c r="AB141" s="79"/>
      <c r="AC141" s="79"/>
      <c r="AD141" s="79"/>
      <c r="AE141" s="79"/>
      <c r="AF141" s="79"/>
      <c r="AG141" s="79"/>
      <c r="AH141" s="79"/>
      <c r="AI141" s="79"/>
      <c r="AJ141" s="79"/>
      <c r="AK141" s="79"/>
      <c r="AL141" s="79"/>
      <c r="AM141" s="79"/>
      <c r="AN141" s="79"/>
    </row>
    <row r="142" spans="1:40" s="11" customFormat="1" ht="15" customHeight="1" x14ac:dyDescent="0.25">
      <c r="A142" s="4"/>
      <c r="B142" s="7"/>
      <c r="C142" s="77"/>
      <c r="D142" s="77"/>
      <c r="E142" s="77"/>
      <c r="F142" s="77"/>
      <c r="G142" s="77"/>
      <c r="H142" s="77"/>
      <c r="I142" s="77"/>
      <c r="J142" s="77"/>
      <c r="K142" s="77"/>
      <c r="L142" s="82"/>
      <c r="M142" s="82"/>
      <c r="N142" s="82"/>
      <c r="O142" s="82"/>
      <c r="P142" s="82"/>
      <c r="Q142" s="82"/>
      <c r="R142" s="82"/>
      <c r="S142" s="82"/>
      <c r="T142" s="82"/>
      <c r="U142" s="66"/>
      <c r="V142" s="79"/>
      <c r="W142" s="79"/>
      <c r="X142" s="79"/>
      <c r="Y142" s="79"/>
      <c r="Z142" s="79"/>
      <c r="AA142" s="79"/>
      <c r="AB142" s="79"/>
      <c r="AC142" s="79"/>
      <c r="AD142" s="79"/>
      <c r="AE142" s="79"/>
      <c r="AF142" s="79"/>
      <c r="AG142" s="79"/>
      <c r="AH142" s="79"/>
      <c r="AI142" s="79"/>
      <c r="AJ142" s="79"/>
      <c r="AK142" s="79"/>
      <c r="AL142" s="79"/>
      <c r="AM142" s="79"/>
      <c r="AN142" s="79"/>
    </row>
    <row r="143" spans="1:40" s="11" customFormat="1" ht="15" customHeight="1" x14ac:dyDescent="0.25">
      <c r="A143" s="4"/>
      <c r="B143" s="7"/>
      <c r="C143" s="77"/>
      <c r="D143" s="77"/>
      <c r="E143" s="77"/>
      <c r="F143" s="77"/>
      <c r="G143" s="77"/>
      <c r="H143" s="77"/>
      <c r="I143" s="77"/>
      <c r="J143" s="77"/>
      <c r="K143" s="77"/>
      <c r="L143" s="82"/>
      <c r="M143" s="82"/>
      <c r="N143" s="82"/>
      <c r="O143" s="82"/>
      <c r="P143" s="82"/>
      <c r="Q143" s="82"/>
      <c r="R143" s="82"/>
      <c r="S143" s="82"/>
      <c r="T143" s="82"/>
      <c r="U143" s="66"/>
      <c r="V143" s="79"/>
      <c r="W143" s="79"/>
      <c r="X143" s="79"/>
      <c r="Y143" s="79"/>
      <c r="Z143" s="79"/>
      <c r="AA143" s="79"/>
      <c r="AB143" s="79"/>
      <c r="AC143" s="79"/>
      <c r="AD143" s="79"/>
      <c r="AE143" s="79"/>
      <c r="AF143" s="79"/>
      <c r="AG143" s="79"/>
      <c r="AH143" s="79"/>
      <c r="AI143" s="79"/>
      <c r="AJ143" s="79"/>
      <c r="AK143" s="79"/>
      <c r="AL143" s="79"/>
      <c r="AM143" s="79"/>
      <c r="AN143" s="79"/>
    </row>
    <row r="144" spans="1:40" s="11" customFormat="1" ht="15" customHeight="1" x14ac:dyDescent="0.25">
      <c r="A144" s="4"/>
      <c r="B144" s="7"/>
      <c r="C144" s="77"/>
      <c r="D144" s="77"/>
      <c r="E144" s="77"/>
      <c r="F144" s="77"/>
      <c r="G144" s="77"/>
      <c r="H144" s="77"/>
      <c r="I144" s="77"/>
      <c r="J144" s="77"/>
      <c r="K144" s="77"/>
      <c r="L144" s="82"/>
      <c r="M144" s="82"/>
      <c r="N144" s="82"/>
      <c r="O144" s="82"/>
      <c r="P144" s="82"/>
      <c r="Q144" s="82"/>
      <c r="R144" s="82"/>
      <c r="S144" s="82"/>
      <c r="T144" s="82"/>
      <c r="U144" s="66"/>
      <c r="V144" s="79"/>
      <c r="W144" s="79"/>
      <c r="X144" s="79"/>
      <c r="Y144" s="79"/>
      <c r="Z144" s="79"/>
      <c r="AA144" s="79"/>
      <c r="AB144" s="79"/>
      <c r="AC144" s="79"/>
      <c r="AD144" s="79"/>
      <c r="AE144" s="79"/>
      <c r="AF144" s="79"/>
      <c r="AG144" s="79"/>
      <c r="AH144" s="79"/>
      <c r="AI144" s="79"/>
      <c r="AJ144" s="79"/>
      <c r="AK144" s="79"/>
      <c r="AL144" s="79"/>
      <c r="AM144" s="79"/>
      <c r="AN144" s="79"/>
    </row>
    <row r="145" spans="2:21" ht="15" customHeight="1" x14ac:dyDescent="0.25">
      <c r="B145" s="7"/>
      <c r="C145" s="77"/>
      <c r="D145" s="77"/>
      <c r="E145" s="77"/>
      <c r="F145" s="77"/>
      <c r="G145" s="77"/>
      <c r="H145" s="77"/>
      <c r="I145" s="77"/>
      <c r="J145" s="77"/>
      <c r="K145" s="77"/>
      <c r="L145" s="82"/>
      <c r="M145" s="82"/>
      <c r="N145" s="82"/>
      <c r="O145" s="82"/>
      <c r="P145" s="82"/>
      <c r="Q145" s="82"/>
      <c r="R145" s="82"/>
      <c r="S145" s="82"/>
      <c r="T145" s="82"/>
      <c r="U145" s="66"/>
    </row>
    <row r="146" spans="2:21" ht="15" customHeight="1" x14ac:dyDescent="0.25">
      <c r="B146" s="7"/>
      <c r="C146" s="77"/>
      <c r="D146" s="77"/>
      <c r="E146" s="77"/>
      <c r="F146" s="77"/>
      <c r="G146" s="77"/>
      <c r="H146" s="77"/>
      <c r="I146" s="77"/>
      <c r="J146" s="77"/>
      <c r="K146" s="77"/>
      <c r="L146" s="82"/>
      <c r="M146" s="82"/>
      <c r="N146" s="82"/>
      <c r="O146" s="82"/>
      <c r="P146" s="82"/>
      <c r="Q146" s="82"/>
      <c r="R146" s="82"/>
      <c r="S146" s="82"/>
      <c r="T146" s="82"/>
      <c r="U146" s="66"/>
    </row>
    <row r="147" spans="2:21" ht="15" customHeight="1" x14ac:dyDescent="0.25">
      <c r="B147" s="7"/>
      <c r="C147" s="77"/>
      <c r="D147" s="77"/>
      <c r="E147" s="77"/>
      <c r="F147" s="77"/>
      <c r="G147" s="77"/>
      <c r="H147" s="77"/>
      <c r="I147" s="77"/>
      <c r="J147" s="77"/>
      <c r="K147" s="77"/>
      <c r="L147" s="82"/>
      <c r="M147" s="82"/>
      <c r="N147" s="82"/>
      <c r="O147" s="82"/>
      <c r="P147" s="82"/>
      <c r="Q147" s="82"/>
      <c r="R147" s="82"/>
      <c r="S147" s="82"/>
      <c r="T147" s="82"/>
      <c r="U147" s="66"/>
    </row>
    <row r="148" spans="2:21" ht="15" customHeight="1" x14ac:dyDescent="0.25">
      <c r="B148" s="61"/>
      <c r="C148" s="65"/>
      <c r="D148" s="65"/>
      <c r="E148" s="65"/>
      <c r="F148" s="65"/>
      <c r="G148" s="65"/>
      <c r="H148" s="65"/>
      <c r="I148" s="65"/>
      <c r="J148" s="65"/>
      <c r="K148" s="65"/>
      <c r="L148" s="83"/>
      <c r="M148" s="83"/>
      <c r="N148" s="83"/>
      <c r="O148" s="83"/>
      <c r="P148" s="83"/>
      <c r="Q148" s="83"/>
      <c r="R148" s="83"/>
      <c r="S148" s="83"/>
      <c r="T148" s="83"/>
      <c r="U148" s="66"/>
    </row>
    <row r="149" spans="2:21" ht="15" customHeight="1" x14ac:dyDescent="0.25">
      <c r="B149" s="6"/>
      <c r="C149" s="18"/>
      <c r="D149" s="18"/>
      <c r="E149" s="18"/>
      <c r="F149" s="18"/>
      <c r="G149" s="18"/>
      <c r="H149" s="18"/>
      <c r="I149" s="18"/>
      <c r="J149" s="18"/>
      <c r="K149" s="18"/>
      <c r="L149" s="63"/>
      <c r="M149" s="63"/>
      <c r="N149" s="63"/>
      <c r="O149" s="63"/>
      <c r="P149" s="63"/>
      <c r="Q149" s="63"/>
      <c r="R149" s="63"/>
      <c r="S149" s="63"/>
      <c r="T149" s="63"/>
      <c r="U149" s="66"/>
    </row>
    <row r="150" spans="2:21" ht="15" customHeight="1" x14ac:dyDescent="0.25">
      <c r="B150" s="6"/>
      <c r="C150" s="18"/>
      <c r="D150" s="18"/>
      <c r="E150" s="18"/>
      <c r="F150" s="18"/>
      <c r="G150" s="18"/>
      <c r="H150" s="18"/>
      <c r="I150" s="18"/>
      <c r="J150" s="18"/>
      <c r="K150" s="18"/>
      <c r="L150" s="63"/>
      <c r="M150" s="63"/>
      <c r="N150" s="63"/>
      <c r="O150" s="63"/>
      <c r="P150" s="63"/>
      <c r="Q150" s="63"/>
      <c r="R150" s="63"/>
      <c r="S150" s="63"/>
      <c r="T150" s="63"/>
      <c r="U150" s="66"/>
    </row>
    <row r="151" spans="2:21" ht="15" customHeight="1" x14ac:dyDescent="0.25">
      <c r="B151" s="6"/>
      <c r="C151" s="18"/>
      <c r="D151" s="18"/>
      <c r="E151" s="18"/>
      <c r="F151" s="18"/>
      <c r="G151" s="18"/>
      <c r="H151" s="18"/>
      <c r="I151" s="18"/>
      <c r="J151" s="18"/>
      <c r="K151" s="18"/>
      <c r="L151" s="63"/>
      <c r="M151" s="63"/>
      <c r="N151" s="63"/>
      <c r="O151" s="63"/>
      <c r="P151" s="63"/>
      <c r="Q151" s="63"/>
      <c r="R151" s="63"/>
      <c r="S151" s="63"/>
      <c r="T151" s="63"/>
      <c r="U151" s="66"/>
    </row>
    <row r="152" spans="2:21" ht="15" customHeight="1" x14ac:dyDescent="0.25">
      <c r="B152" s="6"/>
      <c r="C152" s="18"/>
      <c r="D152" s="18"/>
      <c r="E152" s="18"/>
      <c r="F152" s="18"/>
      <c r="G152" s="18"/>
      <c r="H152" s="18"/>
      <c r="I152" s="18"/>
      <c r="J152" s="18"/>
      <c r="K152" s="18"/>
      <c r="L152" s="63"/>
      <c r="M152" s="63"/>
      <c r="N152" s="63"/>
      <c r="O152" s="63"/>
      <c r="P152" s="63"/>
      <c r="Q152" s="63"/>
      <c r="R152" s="63"/>
      <c r="S152" s="63"/>
      <c r="T152" s="63"/>
      <c r="U152" s="66"/>
    </row>
    <row r="153" spans="2:21" ht="15" customHeight="1" x14ac:dyDescent="0.25">
      <c r="B153" s="6"/>
      <c r="C153" s="18"/>
      <c r="D153" s="18"/>
      <c r="E153" s="18"/>
      <c r="F153" s="18"/>
      <c r="G153" s="18"/>
      <c r="H153" s="18"/>
      <c r="I153" s="18"/>
      <c r="J153" s="18"/>
      <c r="K153" s="18"/>
      <c r="L153" s="63"/>
      <c r="M153" s="63"/>
      <c r="N153" s="63"/>
      <c r="O153" s="63"/>
      <c r="P153" s="63"/>
      <c r="Q153" s="63"/>
      <c r="R153" s="63"/>
      <c r="S153" s="63"/>
      <c r="T153" s="63"/>
      <c r="U153" s="66"/>
    </row>
    <row r="154" spans="2:21" ht="15" customHeight="1" x14ac:dyDescent="0.25">
      <c r="B154" s="6"/>
      <c r="C154" s="18"/>
      <c r="D154" s="18"/>
      <c r="E154" s="18"/>
      <c r="F154" s="18"/>
      <c r="G154" s="18"/>
      <c r="H154" s="18"/>
      <c r="I154" s="18"/>
      <c r="J154" s="18"/>
      <c r="K154" s="18"/>
      <c r="L154" s="63"/>
      <c r="M154" s="63"/>
      <c r="N154" s="63"/>
      <c r="O154" s="63"/>
      <c r="P154" s="63"/>
      <c r="Q154" s="63"/>
      <c r="R154" s="63"/>
      <c r="S154" s="63"/>
      <c r="T154" s="63"/>
      <c r="U154" s="66"/>
    </row>
    <row r="155" spans="2:21" ht="15" customHeight="1" x14ac:dyDescent="0.25">
      <c r="B155" s="6"/>
      <c r="C155" s="18"/>
      <c r="D155" s="18"/>
      <c r="E155" s="18"/>
      <c r="F155" s="18"/>
      <c r="G155" s="18"/>
      <c r="H155" s="18"/>
      <c r="I155" s="18"/>
      <c r="J155" s="18"/>
      <c r="K155" s="18"/>
      <c r="L155" s="63"/>
      <c r="M155" s="63"/>
      <c r="N155" s="63"/>
      <c r="O155" s="63"/>
      <c r="P155" s="63"/>
      <c r="Q155" s="63"/>
      <c r="R155" s="63"/>
      <c r="S155" s="63"/>
      <c r="T155" s="63"/>
      <c r="U155" s="66"/>
    </row>
    <row r="156" spans="2:21" ht="15" customHeight="1" x14ac:dyDescent="0.25">
      <c r="B156" s="3"/>
      <c r="C156" s="3"/>
      <c r="D156" s="3"/>
      <c r="E156" s="3"/>
      <c r="F156" s="3"/>
      <c r="G156" s="3"/>
      <c r="H156" s="3"/>
      <c r="I156" s="3"/>
      <c r="J156" s="3"/>
      <c r="K156" s="3"/>
      <c r="L156" s="4"/>
      <c r="M156" s="4"/>
      <c r="N156" s="4"/>
      <c r="O156" s="4"/>
      <c r="P156" s="4"/>
      <c r="Q156" s="4"/>
      <c r="R156" s="4"/>
      <c r="S156" s="4"/>
      <c r="T156" s="4"/>
      <c r="U156" s="66"/>
    </row>
    <row r="157" spans="2:21" ht="15" customHeight="1" x14ac:dyDescent="0.25">
      <c r="B157" s="3"/>
      <c r="C157" s="3"/>
      <c r="D157" s="3"/>
      <c r="E157" s="3"/>
      <c r="F157" s="3"/>
      <c r="G157" s="3"/>
      <c r="H157" s="3"/>
      <c r="I157" s="3"/>
      <c r="J157" s="3"/>
      <c r="K157" s="3"/>
      <c r="L157" s="4"/>
      <c r="M157" s="4"/>
      <c r="N157" s="4"/>
      <c r="O157" s="4"/>
      <c r="P157" s="4"/>
      <c r="Q157" s="4"/>
      <c r="R157" s="4"/>
      <c r="S157" s="4"/>
      <c r="T157" s="4"/>
      <c r="U157" s="66"/>
    </row>
    <row r="158" spans="2:21" ht="15" customHeight="1" x14ac:dyDescent="0.25">
      <c r="B158" s="3"/>
      <c r="C158" s="3"/>
      <c r="D158" s="3"/>
      <c r="E158" s="3"/>
      <c r="F158" s="3"/>
      <c r="G158" s="3"/>
      <c r="H158" s="3"/>
      <c r="I158" s="3"/>
      <c r="J158" s="3"/>
      <c r="K158" s="3"/>
      <c r="L158" s="4"/>
      <c r="M158" s="4"/>
      <c r="N158" s="4"/>
      <c r="O158" s="4"/>
      <c r="P158" s="4"/>
      <c r="Q158" s="4"/>
      <c r="R158" s="4"/>
      <c r="S158" s="4"/>
      <c r="T158" s="4"/>
      <c r="U158" s="66"/>
    </row>
  </sheetData>
  <mergeCells count="47">
    <mergeCell ref="C3:K3"/>
    <mergeCell ref="C4:K4"/>
    <mergeCell ref="C5:K5"/>
    <mergeCell ref="C6:K6"/>
    <mergeCell ref="C7:K7"/>
    <mergeCell ref="C8:K8"/>
    <mergeCell ref="C9:K9"/>
    <mergeCell ref="C10:K10"/>
    <mergeCell ref="C11:K11"/>
    <mergeCell ref="C12:K12"/>
    <mergeCell ref="C13:K13"/>
    <mergeCell ref="C14:K14"/>
    <mergeCell ref="C15:K15"/>
    <mergeCell ref="C26:K26"/>
    <mergeCell ref="C16:K16"/>
    <mergeCell ref="C17:K17"/>
    <mergeCell ref="C18:K18"/>
    <mergeCell ref="C19:K19"/>
    <mergeCell ref="C20:K20"/>
    <mergeCell ref="C21:K21"/>
    <mergeCell ref="C22:K22"/>
    <mergeCell ref="C23:K23"/>
    <mergeCell ref="C24:K24"/>
    <mergeCell ref="C25:K25"/>
    <mergeCell ref="C27:K27"/>
    <mergeCell ref="C28:K28"/>
    <mergeCell ref="C29:K29"/>
    <mergeCell ref="C30:K30"/>
    <mergeCell ref="C31:K31"/>
    <mergeCell ref="C37:K37"/>
    <mergeCell ref="C38:K38"/>
    <mergeCell ref="C35:K35"/>
    <mergeCell ref="C36:K36"/>
    <mergeCell ref="C32:K32"/>
    <mergeCell ref="C33:K33"/>
    <mergeCell ref="C34:K34"/>
    <mergeCell ref="C39:K39"/>
    <mergeCell ref="C40:K40"/>
    <mergeCell ref="C41:K41"/>
    <mergeCell ref="C42:K42"/>
    <mergeCell ref="C43:K43"/>
    <mergeCell ref="C49:K49"/>
    <mergeCell ref="C44:K44"/>
    <mergeCell ref="C45:K45"/>
    <mergeCell ref="C46:K46"/>
    <mergeCell ref="C47:K47"/>
    <mergeCell ref="C48:K48"/>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4"/>
  <sheetViews>
    <sheetView showGridLines="0" topLeftCell="A38" zoomScaleNormal="100" workbookViewId="0">
      <selection activeCell="E114" sqref="E114"/>
    </sheetView>
  </sheetViews>
  <sheetFormatPr defaultColWidth="0" defaultRowHeight="15" x14ac:dyDescent="0.25"/>
  <cols>
    <col min="1" max="1" width="3.85546875" style="118" customWidth="1"/>
    <col min="2" max="2" width="6.140625" style="27" customWidth="1"/>
    <col min="3" max="6" width="9.140625" style="32" customWidth="1"/>
    <col min="7" max="7" width="16.28515625" style="32" customWidth="1"/>
    <col min="8" max="8" width="5.42578125" style="32" customWidth="1"/>
    <col min="9" max="9" width="6.28515625" style="32" customWidth="1"/>
    <col min="10" max="11" width="11.28515625" style="32" customWidth="1"/>
    <col min="12" max="12" width="5.7109375" style="31" customWidth="1"/>
    <col min="13" max="13" width="3.7109375" style="32" customWidth="1"/>
    <col min="14" max="14" width="18.28515625" style="32" bestFit="1" customWidth="1"/>
    <col min="15" max="15" width="4.7109375" style="32" customWidth="1"/>
    <col min="16" max="16" width="3.7109375" style="32" customWidth="1"/>
    <col min="17" max="17" width="28.85546875" style="32" bestFit="1" customWidth="1"/>
    <col min="18" max="18" width="12.5703125" style="32" customWidth="1"/>
    <col min="19" max="19" width="3.7109375" style="32" customWidth="1"/>
    <col min="20" max="20" width="3.7109375" style="31" hidden="1" customWidth="1"/>
    <col min="21" max="21" width="3.85546875" style="32" hidden="1" customWidth="1"/>
    <col min="22" max="22" width="9.140625" style="32" hidden="1" customWidth="1"/>
    <col min="23" max="23" width="11.85546875" style="32" hidden="1" customWidth="1"/>
    <col min="24" max="16384" width="9.140625" style="32" hidden="1"/>
  </cols>
  <sheetData>
    <row r="1" spans="1:23" ht="30" customHeight="1" x14ac:dyDescent="0.3">
      <c r="A1" s="704" t="s">
        <v>165</v>
      </c>
      <c r="B1" s="704"/>
      <c r="C1" s="704"/>
      <c r="D1" s="704"/>
      <c r="E1" s="704"/>
      <c r="F1" s="704"/>
      <c r="G1" s="704"/>
      <c r="H1" s="704"/>
      <c r="I1" s="704"/>
      <c r="J1" s="704"/>
      <c r="K1" s="704"/>
      <c r="L1" s="704"/>
      <c r="M1" s="704"/>
      <c r="N1" s="203"/>
      <c r="O1" s="202"/>
      <c r="P1" s="203"/>
      <c r="Q1" s="201"/>
      <c r="R1" s="202"/>
      <c r="S1" s="332"/>
      <c r="T1" s="329"/>
      <c r="U1" s="204"/>
      <c r="V1" s="204"/>
      <c r="W1" s="204"/>
    </row>
    <row r="2" spans="1:23" ht="9.9499999999999993" customHeight="1" x14ac:dyDescent="0.25">
      <c r="A2" s="35"/>
      <c r="B2" s="43"/>
      <c r="C2" s="43"/>
      <c r="D2" s="43"/>
      <c r="E2" s="43"/>
      <c r="F2" s="43"/>
      <c r="G2" s="43"/>
      <c r="H2" s="43"/>
      <c r="I2" s="43"/>
      <c r="J2" s="43"/>
      <c r="K2" s="43"/>
      <c r="L2" s="290"/>
      <c r="M2" s="184"/>
      <c r="N2" s="184"/>
      <c r="O2" s="117"/>
      <c r="P2" s="116"/>
      <c r="Q2" s="116"/>
      <c r="R2" s="117"/>
      <c r="S2" s="117"/>
      <c r="T2" s="116"/>
      <c r="U2" s="116"/>
      <c r="V2" s="116"/>
    </row>
    <row r="3" spans="1:23" ht="15" customHeight="1" x14ac:dyDescent="0.25">
      <c r="A3" s="705" t="s">
        <v>472</v>
      </c>
      <c r="B3" s="705"/>
      <c r="C3" s="705"/>
      <c r="D3" s="705"/>
      <c r="E3" s="705"/>
      <c r="F3" s="705"/>
      <c r="G3" s="705"/>
      <c r="H3" s="705"/>
      <c r="I3" s="705"/>
      <c r="J3" s="705"/>
      <c r="K3" s="705"/>
      <c r="L3" s="291"/>
      <c r="M3" s="184"/>
      <c r="N3" s="184"/>
      <c r="O3" s="117"/>
      <c r="P3" s="50"/>
      <c r="Q3" s="50"/>
      <c r="R3" s="115"/>
      <c r="S3" s="115"/>
      <c r="T3" s="116"/>
      <c r="U3" s="116"/>
      <c r="V3" s="116"/>
    </row>
    <row r="4" spans="1:23" ht="15" customHeight="1" x14ac:dyDescent="0.25">
      <c r="A4" s="705"/>
      <c r="B4" s="705"/>
      <c r="C4" s="705"/>
      <c r="D4" s="705"/>
      <c r="E4" s="705"/>
      <c r="F4" s="705"/>
      <c r="G4" s="705"/>
      <c r="H4" s="705"/>
      <c r="I4" s="705"/>
      <c r="J4" s="705"/>
      <c r="K4" s="705"/>
      <c r="L4" s="291"/>
      <c r="M4" s="144"/>
      <c r="N4" s="145"/>
      <c r="O4" s="117"/>
      <c r="P4" s="50"/>
      <c r="Q4" s="50"/>
      <c r="R4" s="115"/>
      <c r="S4" s="115"/>
      <c r="T4" s="116"/>
      <c r="U4" s="116"/>
      <c r="V4" s="116"/>
    </row>
    <row r="5" spans="1:23" ht="18" customHeight="1" x14ac:dyDescent="0.25">
      <c r="A5" s="705"/>
      <c r="B5" s="705"/>
      <c r="C5" s="705"/>
      <c r="D5" s="705"/>
      <c r="E5" s="705"/>
      <c r="F5" s="705"/>
      <c r="G5" s="705"/>
      <c r="H5" s="705"/>
      <c r="I5" s="705"/>
      <c r="J5" s="705"/>
      <c r="K5" s="705"/>
      <c r="L5" s="291"/>
      <c r="M5" s="184"/>
      <c r="N5" s="184"/>
      <c r="O5" s="117"/>
      <c r="P5" s="50"/>
      <c r="Q5" s="50"/>
      <c r="R5" s="115"/>
      <c r="S5" s="115"/>
      <c r="T5" s="116"/>
      <c r="U5" s="116"/>
      <c r="V5" s="116"/>
    </row>
    <row r="6" spans="1:23" ht="9.9499999999999993" customHeight="1" x14ac:dyDescent="0.25">
      <c r="A6" s="32"/>
      <c r="B6" s="43"/>
      <c r="C6" s="142"/>
      <c r="D6" s="43"/>
      <c r="E6" s="43"/>
      <c r="F6" s="43"/>
      <c r="G6" s="43"/>
      <c r="H6" s="43"/>
      <c r="I6" s="43"/>
      <c r="J6" s="43"/>
      <c r="K6" s="43"/>
      <c r="L6" s="290"/>
      <c r="O6" s="117"/>
      <c r="P6" s="116"/>
      <c r="Q6" s="116"/>
      <c r="R6" s="115"/>
      <c r="S6" s="115"/>
      <c r="T6" s="116"/>
      <c r="U6" s="116"/>
      <c r="V6" s="116"/>
    </row>
    <row r="7" spans="1:23" ht="20.100000000000001" customHeight="1" x14ac:dyDescent="0.25">
      <c r="A7" s="706" t="s">
        <v>94</v>
      </c>
      <c r="B7" s="706"/>
      <c r="C7" s="706"/>
      <c r="D7" s="706"/>
      <c r="E7" s="706"/>
      <c r="F7" s="706"/>
      <c r="G7" s="706"/>
      <c r="H7" s="706"/>
      <c r="I7" s="706"/>
      <c r="J7" s="706"/>
      <c r="K7" s="706"/>
      <c r="L7" s="292"/>
    </row>
    <row r="8" spans="1:23" ht="9.9499999999999993" customHeight="1" x14ac:dyDescent="0.25">
      <c r="B8" s="109"/>
      <c r="C8" s="109"/>
      <c r="D8" s="109"/>
      <c r="E8" s="109"/>
      <c r="F8" s="109"/>
      <c r="G8" s="109"/>
      <c r="H8" s="109"/>
      <c r="I8" s="109"/>
      <c r="J8" s="109"/>
      <c r="K8" s="109"/>
      <c r="L8" s="113"/>
      <c r="W8" s="118"/>
    </row>
    <row r="9" spans="1:23" x14ac:dyDescent="0.25">
      <c r="A9" s="206" t="s">
        <v>0</v>
      </c>
      <c r="B9" s="702" t="s">
        <v>473</v>
      </c>
      <c r="C9" s="702"/>
      <c r="D9" s="702"/>
      <c r="E9" s="702"/>
      <c r="F9" s="702"/>
      <c r="G9" s="702"/>
      <c r="H9" s="702"/>
      <c r="I9" s="702"/>
      <c r="J9" s="702"/>
      <c r="K9" s="702"/>
      <c r="L9" s="113"/>
      <c r="M9" s="251"/>
      <c r="N9" s="299" t="s">
        <v>192</v>
      </c>
      <c r="O9" s="251"/>
      <c r="P9" s="300"/>
      <c r="Q9" s="299" t="s">
        <v>365</v>
      </c>
      <c r="R9" s="152"/>
      <c r="S9" s="331"/>
      <c r="T9" s="330"/>
      <c r="U9" s="252"/>
      <c r="W9" s="118"/>
    </row>
    <row r="10" spans="1:23" x14ac:dyDescent="0.25">
      <c r="A10" s="206"/>
      <c r="B10" s="702"/>
      <c r="C10" s="702"/>
      <c r="D10" s="702"/>
      <c r="E10" s="702"/>
      <c r="F10" s="702"/>
      <c r="G10" s="702"/>
      <c r="H10" s="702"/>
      <c r="I10" s="702"/>
      <c r="J10" s="702"/>
      <c r="K10" s="702"/>
      <c r="L10" s="113"/>
      <c r="M10" s="251"/>
      <c r="N10" s="299" t="s">
        <v>130</v>
      </c>
      <c r="O10" s="251"/>
      <c r="P10" s="302"/>
      <c r="Q10" s="299" t="s">
        <v>323</v>
      </c>
      <c r="R10" s="152"/>
      <c r="S10" s="31"/>
      <c r="T10" s="32"/>
      <c r="W10" s="118"/>
    </row>
    <row r="11" spans="1:23" x14ac:dyDescent="0.25">
      <c r="A11" s="206"/>
      <c r="B11" s="702"/>
      <c r="C11" s="702"/>
      <c r="D11" s="702"/>
      <c r="E11" s="702"/>
      <c r="F11" s="702"/>
      <c r="G11" s="702"/>
      <c r="H11" s="702"/>
      <c r="I11" s="702"/>
      <c r="J11" s="702"/>
      <c r="K11" s="702"/>
      <c r="L11" s="113"/>
      <c r="M11" s="251"/>
      <c r="N11" s="299" t="s">
        <v>188</v>
      </c>
      <c r="O11" s="251"/>
      <c r="P11" s="302"/>
      <c r="Q11" s="299" t="s">
        <v>325</v>
      </c>
      <c r="R11" s="152"/>
      <c r="S11" s="31"/>
      <c r="T11" s="32"/>
      <c r="W11" s="118"/>
    </row>
    <row r="12" spans="1:23" x14ac:dyDescent="0.25">
      <c r="B12" s="42"/>
      <c r="C12" s="42"/>
      <c r="D12" s="42"/>
      <c r="E12" s="42"/>
      <c r="F12" s="42"/>
      <c r="G12" s="42"/>
      <c r="H12" s="42"/>
      <c r="I12" s="42"/>
      <c r="J12" s="42"/>
      <c r="K12" s="42"/>
      <c r="L12" s="185"/>
      <c r="M12" s="251"/>
      <c r="N12" s="303"/>
      <c r="O12" s="254"/>
      <c r="P12" s="302"/>
      <c r="Q12" s="299" t="s">
        <v>326</v>
      </c>
      <c r="R12" s="152"/>
      <c r="S12" s="31"/>
      <c r="T12" s="32"/>
      <c r="W12" s="118"/>
    </row>
    <row r="13" spans="1:23" x14ac:dyDescent="0.25">
      <c r="A13" s="546" t="s">
        <v>58</v>
      </c>
      <c r="B13" s="707" t="s">
        <v>474</v>
      </c>
      <c r="C13" s="707"/>
      <c r="D13" s="707"/>
      <c r="E13" s="707"/>
      <c r="F13" s="707"/>
      <c r="G13" s="707"/>
      <c r="H13" s="707"/>
      <c r="I13" s="707"/>
      <c r="J13" s="707"/>
      <c r="K13" s="707"/>
      <c r="L13" s="293"/>
      <c r="M13" s="251"/>
      <c r="N13" s="304"/>
      <c r="O13" s="304"/>
      <c r="P13" s="302"/>
      <c r="Q13" s="299" t="s">
        <v>327</v>
      </c>
      <c r="R13" s="152"/>
      <c r="S13" s="31"/>
      <c r="T13" s="32"/>
      <c r="W13" s="118"/>
    </row>
    <row r="14" spans="1:23" x14ac:dyDescent="0.25">
      <c r="A14" s="546"/>
      <c r="B14" s="707"/>
      <c r="C14" s="707"/>
      <c r="D14" s="707"/>
      <c r="E14" s="707"/>
      <c r="F14" s="707"/>
      <c r="G14" s="707"/>
      <c r="H14" s="707"/>
      <c r="I14" s="707"/>
      <c r="J14" s="707"/>
      <c r="K14" s="707"/>
      <c r="L14" s="293"/>
      <c r="M14" s="251"/>
      <c r="N14" s="251"/>
      <c r="O14" s="251"/>
      <c r="P14" s="302"/>
      <c r="Q14" s="299" t="s">
        <v>328</v>
      </c>
      <c r="R14" s="152"/>
      <c r="S14" s="31"/>
      <c r="T14" s="32"/>
      <c r="W14" s="118"/>
    </row>
    <row r="15" spans="1:23" x14ac:dyDescent="0.25">
      <c r="B15" s="110"/>
      <c r="C15" s="110"/>
      <c r="D15" s="110"/>
      <c r="E15" s="110"/>
      <c r="F15" s="110"/>
      <c r="G15" s="110"/>
      <c r="H15" s="110"/>
      <c r="I15" s="110"/>
      <c r="J15" s="110"/>
      <c r="K15" s="110"/>
      <c r="L15" s="293"/>
      <c r="M15" s="251"/>
      <c r="N15" s="251"/>
      <c r="O15" s="251"/>
      <c r="P15" s="302"/>
      <c r="Q15" s="299" t="s">
        <v>329</v>
      </c>
      <c r="R15" s="301"/>
      <c r="S15" s="31"/>
      <c r="T15" s="32"/>
      <c r="W15" s="118"/>
    </row>
    <row r="16" spans="1:23" ht="15" customHeight="1" x14ac:dyDescent="0.25">
      <c r="B16" s="41" t="s">
        <v>187</v>
      </c>
      <c r="C16" s="108"/>
      <c r="D16" s="108"/>
      <c r="E16" s="108"/>
      <c r="F16" s="108"/>
      <c r="G16" s="108"/>
      <c r="H16" s="108"/>
      <c r="I16" s="108"/>
      <c r="J16" s="108"/>
      <c r="K16" s="108"/>
      <c r="L16" s="78"/>
      <c r="P16" s="31"/>
      <c r="T16" s="118"/>
    </row>
    <row r="17" spans="2:20" ht="13.5" customHeight="1" x14ac:dyDescent="0.25">
      <c r="B17" s="20"/>
      <c r="C17" s="753" t="s">
        <v>476</v>
      </c>
      <c r="D17" s="759"/>
      <c r="E17" s="759"/>
      <c r="F17" s="759"/>
      <c r="G17" s="759"/>
      <c r="H17" s="759"/>
      <c r="I17" s="754"/>
      <c r="J17" s="753" t="s">
        <v>475</v>
      </c>
      <c r="K17" s="754"/>
      <c r="L17" s="294"/>
      <c r="M17" s="31"/>
      <c r="N17" s="31"/>
      <c r="O17" s="31"/>
      <c r="P17" s="31"/>
      <c r="T17" s="118"/>
    </row>
    <row r="18" spans="2:20" ht="18.75" customHeight="1" x14ac:dyDescent="0.25">
      <c r="B18" s="205"/>
      <c r="C18" s="755"/>
      <c r="D18" s="760"/>
      <c r="E18" s="760"/>
      <c r="F18" s="760"/>
      <c r="G18" s="760"/>
      <c r="H18" s="760"/>
      <c r="I18" s="756"/>
      <c r="J18" s="755"/>
      <c r="K18" s="756"/>
      <c r="L18" s="294"/>
      <c r="M18" s="31"/>
      <c r="O18" s="153"/>
      <c r="P18" s="153"/>
      <c r="Q18" s="153"/>
      <c r="T18" s="118"/>
    </row>
    <row r="19" spans="2:20" x14ac:dyDescent="0.25">
      <c r="B19" s="205"/>
      <c r="C19" s="755"/>
      <c r="D19" s="760"/>
      <c r="E19" s="760"/>
      <c r="F19" s="760"/>
      <c r="G19" s="760"/>
      <c r="H19" s="760"/>
      <c r="I19" s="756"/>
      <c r="J19" s="755"/>
      <c r="K19" s="756"/>
      <c r="L19" s="294"/>
      <c r="P19" s="31"/>
      <c r="T19" s="118"/>
    </row>
    <row r="20" spans="2:20" ht="24.75" customHeight="1" x14ac:dyDescent="0.25">
      <c r="B20" s="205"/>
      <c r="C20" s="757"/>
      <c r="D20" s="761"/>
      <c r="E20" s="761"/>
      <c r="F20" s="761"/>
      <c r="G20" s="761"/>
      <c r="H20" s="761"/>
      <c r="I20" s="758"/>
      <c r="J20" s="757"/>
      <c r="K20" s="758"/>
      <c r="L20" s="294"/>
      <c r="P20" s="31"/>
      <c r="S20" s="35"/>
      <c r="T20" s="118"/>
    </row>
    <row r="21" spans="2:20" ht="15" customHeight="1" x14ac:dyDescent="0.25">
      <c r="B21" s="349" t="s">
        <v>0</v>
      </c>
      <c r="C21" s="750" t="s">
        <v>246</v>
      </c>
      <c r="D21" s="752"/>
      <c r="E21" s="750" t="s">
        <v>98</v>
      </c>
      <c r="F21" s="751"/>
      <c r="G21" s="751"/>
      <c r="H21" s="751"/>
      <c r="I21" s="752"/>
      <c r="J21" s="352" t="s">
        <v>101</v>
      </c>
      <c r="K21" s="353"/>
      <c r="L21" s="288"/>
      <c r="P21" s="31"/>
      <c r="S21" s="31"/>
      <c r="T21" s="32"/>
    </row>
    <row r="22" spans="2:20" ht="15" customHeight="1" x14ac:dyDescent="0.25">
      <c r="B22" s="350"/>
      <c r="C22" s="744" t="s">
        <v>233</v>
      </c>
      <c r="D22" s="745"/>
      <c r="E22" s="745"/>
      <c r="F22" s="745"/>
      <c r="G22" s="745"/>
      <c r="H22" s="745"/>
      <c r="I22" s="746"/>
      <c r="J22" s="121"/>
      <c r="K22" s="147"/>
      <c r="L22" s="289"/>
      <c r="Q22" s="253"/>
      <c r="R22" s="253"/>
      <c r="T22" s="32"/>
    </row>
    <row r="23" spans="2:20" x14ac:dyDescent="0.25">
      <c r="B23" s="351"/>
      <c r="C23" s="747"/>
      <c r="D23" s="748"/>
      <c r="E23" s="748"/>
      <c r="F23" s="748"/>
      <c r="G23" s="748"/>
      <c r="H23" s="748"/>
      <c r="I23" s="749"/>
      <c r="J23" s="122"/>
      <c r="K23" s="148"/>
      <c r="L23" s="289"/>
      <c r="P23" s="252"/>
      <c r="Q23" s="252"/>
      <c r="R23" s="252"/>
      <c r="T23" s="32"/>
    </row>
    <row r="24" spans="2:20" ht="15" customHeight="1" x14ac:dyDescent="0.25">
      <c r="B24" s="350" t="s">
        <v>58</v>
      </c>
      <c r="C24" s="717" t="s">
        <v>218</v>
      </c>
      <c r="D24" s="718"/>
      <c r="E24" s="728" t="s">
        <v>100</v>
      </c>
      <c r="F24" s="729"/>
      <c r="G24" s="729"/>
      <c r="H24" s="729"/>
      <c r="I24" s="734"/>
      <c r="J24" s="119" t="s">
        <v>102</v>
      </c>
      <c r="K24" s="120"/>
      <c r="L24" s="288"/>
      <c r="P24" s="31"/>
      <c r="Q24" s="31"/>
      <c r="T24" s="32"/>
    </row>
    <row r="25" spans="2:20" ht="6.75" customHeight="1" x14ac:dyDescent="0.25">
      <c r="B25" s="350"/>
      <c r="C25" s="708" t="s">
        <v>115</v>
      </c>
      <c r="D25" s="709"/>
      <c r="E25" s="709"/>
      <c r="F25" s="709"/>
      <c r="G25" s="709"/>
      <c r="H25" s="709"/>
      <c r="I25" s="710"/>
      <c r="J25" s="123"/>
      <c r="K25" s="124"/>
      <c r="L25" s="288"/>
      <c r="P25" s="31"/>
      <c r="Q25" s="31"/>
      <c r="T25" s="32"/>
    </row>
    <row r="26" spans="2:20" ht="6.75" customHeight="1" x14ac:dyDescent="0.25">
      <c r="B26" s="350"/>
      <c r="C26" s="711"/>
      <c r="D26" s="712"/>
      <c r="E26" s="712"/>
      <c r="F26" s="712"/>
      <c r="G26" s="712"/>
      <c r="H26" s="712"/>
      <c r="I26" s="713"/>
      <c r="J26" s="125"/>
      <c r="K26" s="126"/>
      <c r="L26" s="288"/>
      <c r="P26" s="31"/>
      <c r="Q26" s="31"/>
      <c r="T26" s="32"/>
    </row>
    <row r="27" spans="2:20" ht="6.75" customHeight="1" x14ac:dyDescent="0.25">
      <c r="B27" s="350"/>
      <c r="C27" s="711"/>
      <c r="D27" s="712"/>
      <c r="E27" s="712"/>
      <c r="F27" s="712"/>
      <c r="G27" s="712"/>
      <c r="H27" s="712"/>
      <c r="I27" s="713"/>
      <c r="J27" s="125"/>
      <c r="K27" s="126"/>
      <c r="L27" s="288"/>
      <c r="P27" s="31"/>
      <c r="Q27" s="31"/>
      <c r="T27" s="32"/>
    </row>
    <row r="28" spans="2:20" ht="6.75" customHeight="1" x14ac:dyDescent="0.25">
      <c r="B28" s="350"/>
      <c r="C28" s="711"/>
      <c r="D28" s="712"/>
      <c r="E28" s="712"/>
      <c r="F28" s="712"/>
      <c r="G28" s="712"/>
      <c r="H28" s="712"/>
      <c r="I28" s="713"/>
      <c r="J28" s="125"/>
      <c r="K28" s="126"/>
      <c r="L28" s="288"/>
      <c r="P28" s="31"/>
      <c r="Q28" s="31"/>
      <c r="T28" s="32"/>
    </row>
    <row r="29" spans="2:20" ht="6.75" customHeight="1" x14ac:dyDescent="0.25">
      <c r="B29" s="350"/>
      <c r="C29" s="711"/>
      <c r="D29" s="712"/>
      <c r="E29" s="712"/>
      <c r="F29" s="712"/>
      <c r="G29" s="712"/>
      <c r="H29" s="712"/>
      <c r="I29" s="713"/>
      <c r="J29" s="125"/>
      <c r="K29" s="126"/>
      <c r="L29" s="288"/>
      <c r="P29" s="31"/>
      <c r="Q29" s="31"/>
      <c r="T29" s="32"/>
    </row>
    <row r="30" spans="2:20" ht="3.75" customHeight="1" x14ac:dyDescent="0.25">
      <c r="B30" s="350"/>
      <c r="C30" s="714"/>
      <c r="D30" s="715"/>
      <c r="E30" s="715"/>
      <c r="F30" s="715"/>
      <c r="G30" s="715"/>
      <c r="H30" s="715"/>
      <c r="I30" s="716"/>
      <c r="J30" s="127"/>
      <c r="K30" s="128"/>
      <c r="L30" s="289"/>
      <c r="P30" s="31"/>
      <c r="Q30" s="31"/>
      <c r="T30" s="32"/>
    </row>
    <row r="31" spans="2:20" ht="15" customHeight="1" x14ac:dyDescent="0.25">
      <c r="B31" s="350"/>
      <c r="C31" s="719" t="s">
        <v>108</v>
      </c>
      <c r="D31" s="720"/>
      <c r="E31" s="708" t="s">
        <v>477</v>
      </c>
      <c r="F31" s="709"/>
      <c r="G31" s="709"/>
      <c r="H31" s="709"/>
      <c r="I31" s="710"/>
      <c r="J31" s="127"/>
      <c r="K31" s="128"/>
      <c r="L31" s="289"/>
      <c r="P31" s="31"/>
      <c r="Q31" s="31"/>
      <c r="T31" s="32"/>
    </row>
    <row r="32" spans="2:20" x14ac:dyDescent="0.25">
      <c r="B32" s="350"/>
      <c r="C32" s="721"/>
      <c r="D32" s="722"/>
      <c r="E32" s="711"/>
      <c r="F32" s="712"/>
      <c r="G32" s="712"/>
      <c r="H32" s="712"/>
      <c r="I32" s="713"/>
      <c r="J32" s="127"/>
      <c r="K32" s="128"/>
      <c r="L32" s="289"/>
      <c r="P32" s="31"/>
      <c r="Q32" s="31"/>
      <c r="T32" s="32"/>
    </row>
    <row r="33" spans="2:20" x14ac:dyDescent="0.25">
      <c r="B33" s="350"/>
      <c r="C33" s="721"/>
      <c r="D33" s="722"/>
      <c r="E33" s="711"/>
      <c r="F33" s="712"/>
      <c r="G33" s="712"/>
      <c r="H33" s="712"/>
      <c r="I33" s="713"/>
      <c r="J33" s="127"/>
      <c r="K33" s="128"/>
      <c r="L33" s="289"/>
      <c r="P33" s="31"/>
      <c r="Q33" s="31"/>
      <c r="T33" s="32"/>
    </row>
    <row r="34" spans="2:20" x14ac:dyDescent="0.25">
      <c r="B34" s="350"/>
      <c r="C34" s="721"/>
      <c r="D34" s="722"/>
      <c r="E34" s="711"/>
      <c r="F34" s="712"/>
      <c r="G34" s="712"/>
      <c r="H34" s="712"/>
      <c r="I34" s="713"/>
      <c r="J34" s="127"/>
      <c r="K34" s="128"/>
      <c r="L34" s="289"/>
      <c r="S34" s="31"/>
    </row>
    <row r="35" spans="2:20" x14ac:dyDescent="0.25">
      <c r="B35" s="350"/>
      <c r="C35" s="723"/>
      <c r="D35" s="724"/>
      <c r="E35" s="714"/>
      <c r="F35" s="715"/>
      <c r="G35" s="715"/>
      <c r="H35" s="715"/>
      <c r="I35" s="716"/>
      <c r="J35" s="129"/>
      <c r="K35" s="130"/>
      <c r="L35" s="289"/>
      <c r="P35" s="31"/>
      <c r="Q35" s="31"/>
      <c r="R35" s="31"/>
      <c r="S35" s="31"/>
    </row>
    <row r="36" spans="2:20" ht="15" customHeight="1" x14ac:dyDescent="0.25">
      <c r="B36" s="283"/>
      <c r="C36" s="725" t="s">
        <v>106</v>
      </c>
      <c r="D36" s="726"/>
      <c r="E36" s="726"/>
      <c r="F36" s="726"/>
      <c r="G36" s="726"/>
      <c r="H36" s="726"/>
      <c r="I36" s="727"/>
      <c r="J36" s="212"/>
      <c r="K36" s="213"/>
      <c r="L36" s="289"/>
      <c r="P36" s="31"/>
      <c r="Q36" s="31"/>
      <c r="R36" s="31"/>
      <c r="S36" s="31"/>
    </row>
    <row r="37" spans="2:20" ht="15" customHeight="1" x14ac:dyDescent="0.25">
      <c r="B37" s="349" t="s">
        <v>109</v>
      </c>
      <c r="C37" s="717" t="s">
        <v>96</v>
      </c>
      <c r="D37" s="718"/>
      <c r="E37" s="730" t="s">
        <v>478</v>
      </c>
      <c r="F37" s="731"/>
      <c r="G37" s="731"/>
      <c r="H37" s="731"/>
      <c r="I37" s="732"/>
      <c r="J37" s="131" t="s">
        <v>219</v>
      </c>
      <c r="K37" s="124"/>
      <c r="L37" s="288"/>
      <c r="S37" s="31"/>
    </row>
    <row r="38" spans="2:20" ht="10.5" customHeight="1" x14ac:dyDescent="0.25">
      <c r="B38" s="350"/>
      <c r="C38" s="708" t="s">
        <v>479</v>
      </c>
      <c r="D38" s="709"/>
      <c r="E38" s="709"/>
      <c r="F38" s="709"/>
      <c r="G38" s="709"/>
      <c r="H38" s="709"/>
      <c r="I38" s="710"/>
      <c r="J38" s="132"/>
      <c r="K38" s="133"/>
      <c r="L38" s="289"/>
    </row>
    <row r="39" spans="2:20" ht="10.5" customHeight="1" x14ac:dyDescent="0.25">
      <c r="B39" s="350"/>
      <c r="C39" s="711"/>
      <c r="D39" s="712"/>
      <c r="E39" s="712"/>
      <c r="F39" s="712"/>
      <c r="G39" s="712"/>
      <c r="H39" s="712"/>
      <c r="I39" s="713"/>
      <c r="J39" s="127"/>
      <c r="K39" s="128"/>
      <c r="L39" s="289"/>
    </row>
    <row r="40" spans="2:20" ht="10.5" customHeight="1" x14ac:dyDescent="0.25">
      <c r="B40" s="350"/>
      <c r="C40" s="714"/>
      <c r="D40" s="715"/>
      <c r="E40" s="715"/>
      <c r="F40" s="715"/>
      <c r="G40" s="715"/>
      <c r="H40" s="715"/>
      <c r="I40" s="716"/>
      <c r="J40" s="129"/>
      <c r="K40" s="130"/>
      <c r="L40" s="289"/>
    </row>
    <row r="41" spans="2:20" ht="15" customHeight="1" x14ac:dyDescent="0.25">
      <c r="B41" s="349" t="s">
        <v>110</v>
      </c>
      <c r="C41" s="717" t="s">
        <v>97</v>
      </c>
      <c r="D41" s="718"/>
      <c r="E41" s="730" t="s">
        <v>478</v>
      </c>
      <c r="F41" s="731"/>
      <c r="G41" s="731"/>
      <c r="H41" s="731"/>
      <c r="I41" s="732"/>
      <c r="J41" s="134" t="s">
        <v>220</v>
      </c>
      <c r="K41" s="135"/>
      <c r="L41" s="288"/>
    </row>
    <row r="42" spans="2:20" ht="10.5" customHeight="1" x14ac:dyDescent="0.25">
      <c r="B42" s="350"/>
      <c r="C42" s="708" t="s">
        <v>479</v>
      </c>
      <c r="D42" s="709"/>
      <c r="E42" s="709"/>
      <c r="F42" s="709"/>
      <c r="G42" s="709"/>
      <c r="H42" s="709"/>
      <c r="I42" s="710"/>
      <c r="J42" s="132"/>
      <c r="K42" s="133"/>
      <c r="L42" s="289"/>
    </row>
    <row r="43" spans="2:20" ht="10.5" customHeight="1" x14ac:dyDescent="0.25">
      <c r="B43" s="350"/>
      <c r="C43" s="711"/>
      <c r="D43" s="712"/>
      <c r="E43" s="712"/>
      <c r="F43" s="712"/>
      <c r="G43" s="712"/>
      <c r="H43" s="712"/>
      <c r="I43" s="713"/>
      <c r="J43" s="127"/>
      <c r="K43" s="128"/>
      <c r="L43" s="289"/>
    </row>
    <row r="44" spans="2:20" ht="10.5" customHeight="1" x14ac:dyDescent="0.25">
      <c r="B44" s="350"/>
      <c r="C44" s="714"/>
      <c r="D44" s="715"/>
      <c r="E44" s="715"/>
      <c r="F44" s="715"/>
      <c r="G44" s="715"/>
      <c r="H44" s="715"/>
      <c r="I44" s="716"/>
      <c r="J44" s="129"/>
      <c r="K44" s="130"/>
      <c r="L44" s="289"/>
    </row>
    <row r="45" spans="2:20" ht="15" customHeight="1" x14ac:dyDescent="0.25">
      <c r="B45" s="349" t="s">
        <v>59</v>
      </c>
      <c r="C45" s="717" t="s">
        <v>104</v>
      </c>
      <c r="D45" s="718"/>
      <c r="E45" s="728" t="s">
        <v>100</v>
      </c>
      <c r="F45" s="729"/>
      <c r="G45" s="729"/>
      <c r="H45" s="215"/>
      <c r="I45" s="282"/>
      <c r="J45" s="136" t="s">
        <v>103</v>
      </c>
      <c r="K45" s="146"/>
      <c r="L45" s="288"/>
    </row>
    <row r="46" spans="2:20" ht="8.25" customHeight="1" x14ac:dyDescent="0.25">
      <c r="B46" s="350"/>
      <c r="C46" s="708" t="s">
        <v>115</v>
      </c>
      <c r="D46" s="709"/>
      <c r="E46" s="709"/>
      <c r="F46" s="709"/>
      <c r="G46" s="709"/>
      <c r="H46" s="709"/>
      <c r="I46" s="710"/>
      <c r="J46" s="123"/>
      <c r="K46" s="124"/>
      <c r="L46" s="288"/>
    </row>
    <row r="47" spans="2:20" ht="8.25" customHeight="1" x14ac:dyDescent="0.25">
      <c r="B47" s="350"/>
      <c r="C47" s="711"/>
      <c r="D47" s="712"/>
      <c r="E47" s="712"/>
      <c r="F47" s="712"/>
      <c r="G47" s="712"/>
      <c r="H47" s="712"/>
      <c r="I47" s="713"/>
      <c r="J47" s="125"/>
      <c r="K47" s="126"/>
      <c r="L47" s="288"/>
    </row>
    <row r="48" spans="2:20" ht="8.25" customHeight="1" x14ac:dyDescent="0.25">
      <c r="B48" s="350"/>
      <c r="C48" s="711"/>
      <c r="D48" s="712"/>
      <c r="E48" s="712"/>
      <c r="F48" s="712"/>
      <c r="G48" s="712"/>
      <c r="H48" s="712"/>
      <c r="I48" s="713"/>
      <c r="J48" s="125"/>
      <c r="K48" s="126"/>
      <c r="L48" s="288"/>
    </row>
    <row r="49" spans="2:12" ht="8.25" customHeight="1" x14ac:dyDescent="0.25">
      <c r="B49" s="350"/>
      <c r="C49" s="711"/>
      <c r="D49" s="712"/>
      <c r="E49" s="712"/>
      <c r="F49" s="712"/>
      <c r="G49" s="712"/>
      <c r="H49" s="712"/>
      <c r="I49" s="713"/>
      <c r="J49" s="125"/>
      <c r="K49" s="126"/>
      <c r="L49" s="288"/>
    </row>
    <row r="50" spans="2:12" ht="8.25" customHeight="1" x14ac:dyDescent="0.25">
      <c r="B50" s="350"/>
      <c r="C50" s="711"/>
      <c r="D50" s="712"/>
      <c r="E50" s="712"/>
      <c r="F50" s="712"/>
      <c r="G50" s="712"/>
      <c r="H50" s="712"/>
      <c r="I50" s="713"/>
      <c r="J50" s="125"/>
      <c r="K50" s="126"/>
      <c r="L50" s="288"/>
    </row>
    <row r="51" spans="2:12" ht="8.25" customHeight="1" x14ac:dyDescent="0.25">
      <c r="B51" s="350"/>
      <c r="C51" s="714"/>
      <c r="D51" s="715"/>
      <c r="E51" s="715"/>
      <c r="F51" s="715"/>
      <c r="G51" s="715"/>
      <c r="H51" s="715"/>
      <c r="I51" s="716"/>
      <c r="J51" s="127"/>
      <c r="K51" s="128"/>
      <c r="L51" s="289"/>
    </row>
    <row r="52" spans="2:12" ht="15" customHeight="1" x14ac:dyDescent="0.25">
      <c r="B52" s="350"/>
      <c r="C52" s="719" t="s">
        <v>108</v>
      </c>
      <c r="D52" s="720"/>
      <c r="E52" s="708" t="s">
        <v>477</v>
      </c>
      <c r="F52" s="709"/>
      <c r="G52" s="709"/>
      <c r="H52" s="709"/>
      <c r="I52" s="710"/>
      <c r="J52" s="127"/>
      <c r="K52" s="128"/>
      <c r="L52" s="289"/>
    </row>
    <row r="53" spans="2:12" x14ac:dyDescent="0.25">
      <c r="B53" s="350"/>
      <c r="C53" s="721"/>
      <c r="D53" s="722"/>
      <c r="E53" s="711"/>
      <c r="F53" s="712"/>
      <c r="G53" s="712"/>
      <c r="H53" s="712"/>
      <c r="I53" s="713"/>
      <c r="J53" s="127"/>
      <c r="K53" s="128"/>
      <c r="L53" s="289"/>
    </row>
    <row r="54" spans="2:12" x14ac:dyDescent="0.25">
      <c r="B54" s="350"/>
      <c r="C54" s="721"/>
      <c r="D54" s="722"/>
      <c r="E54" s="711"/>
      <c r="F54" s="712"/>
      <c r="G54" s="712"/>
      <c r="H54" s="712"/>
      <c r="I54" s="713"/>
      <c r="J54" s="127"/>
      <c r="K54" s="128"/>
      <c r="L54" s="289"/>
    </row>
    <row r="55" spans="2:12" x14ac:dyDescent="0.25">
      <c r="B55" s="350"/>
      <c r="C55" s="721"/>
      <c r="D55" s="722"/>
      <c r="E55" s="711"/>
      <c r="F55" s="712"/>
      <c r="G55" s="712"/>
      <c r="H55" s="712"/>
      <c r="I55" s="713"/>
      <c r="J55" s="127"/>
      <c r="K55" s="128"/>
      <c r="L55" s="289"/>
    </row>
    <row r="56" spans="2:12" x14ac:dyDescent="0.25">
      <c r="B56" s="350"/>
      <c r="C56" s="723"/>
      <c r="D56" s="724"/>
      <c r="E56" s="714"/>
      <c r="F56" s="715"/>
      <c r="G56" s="715"/>
      <c r="H56" s="715"/>
      <c r="I56" s="716"/>
      <c r="J56" s="129"/>
      <c r="K56" s="130"/>
      <c r="L56" s="289"/>
    </row>
    <row r="57" spans="2:12" ht="15" customHeight="1" x14ac:dyDescent="0.25">
      <c r="B57" s="283"/>
      <c r="C57" s="725" t="s">
        <v>480</v>
      </c>
      <c r="D57" s="726"/>
      <c r="E57" s="726"/>
      <c r="F57" s="726"/>
      <c r="G57" s="726"/>
      <c r="H57" s="726"/>
      <c r="I57" s="727"/>
      <c r="J57" s="212"/>
      <c r="K57" s="213"/>
      <c r="L57" s="289"/>
    </row>
    <row r="58" spans="2:12" ht="15" customHeight="1" x14ac:dyDescent="0.25">
      <c r="B58" s="349" t="s">
        <v>111</v>
      </c>
      <c r="C58" s="717" t="s">
        <v>96</v>
      </c>
      <c r="D58" s="718"/>
      <c r="E58" s="730" t="s">
        <v>478</v>
      </c>
      <c r="F58" s="731"/>
      <c r="G58" s="731"/>
      <c r="H58" s="731"/>
      <c r="I58" s="732"/>
      <c r="J58" s="131" t="s">
        <v>219</v>
      </c>
      <c r="K58" s="124"/>
      <c r="L58" s="288"/>
    </row>
    <row r="59" spans="2:12" ht="15" customHeight="1" x14ac:dyDescent="0.25">
      <c r="B59" s="350"/>
      <c r="C59" s="735" t="s">
        <v>479</v>
      </c>
      <c r="D59" s="736"/>
      <c r="E59" s="736"/>
      <c r="F59" s="736"/>
      <c r="G59" s="736"/>
      <c r="H59" s="736"/>
      <c r="I59" s="737"/>
      <c r="J59" s="216"/>
      <c r="K59" s="133"/>
      <c r="L59" s="289"/>
    </row>
    <row r="60" spans="2:12" x14ac:dyDescent="0.25">
      <c r="B60" s="350"/>
      <c r="C60" s="738"/>
      <c r="D60" s="739"/>
      <c r="E60" s="739"/>
      <c r="F60" s="739"/>
      <c r="G60" s="739"/>
      <c r="H60" s="739"/>
      <c r="I60" s="740"/>
      <c r="J60" s="217"/>
      <c r="K60" s="128"/>
      <c r="L60" s="289"/>
    </row>
    <row r="61" spans="2:12" x14ac:dyDescent="0.25">
      <c r="B61" s="350"/>
      <c r="C61" s="741"/>
      <c r="D61" s="742"/>
      <c r="E61" s="742"/>
      <c r="F61" s="742"/>
      <c r="G61" s="742"/>
      <c r="H61" s="742"/>
      <c r="I61" s="743"/>
      <c r="J61" s="218"/>
      <c r="K61" s="130"/>
      <c r="L61" s="289"/>
    </row>
    <row r="62" spans="2:12" ht="15" customHeight="1" x14ac:dyDescent="0.25">
      <c r="B62" s="349" t="s">
        <v>112</v>
      </c>
      <c r="C62" s="717" t="s">
        <v>97</v>
      </c>
      <c r="D62" s="718"/>
      <c r="E62" s="728" t="s">
        <v>478</v>
      </c>
      <c r="F62" s="729"/>
      <c r="G62" s="729"/>
      <c r="H62" s="729"/>
      <c r="I62" s="734"/>
      <c r="J62" s="219" t="s">
        <v>220</v>
      </c>
      <c r="K62" s="135"/>
      <c r="L62" s="288"/>
    </row>
    <row r="63" spans="2:12" ht="15" customHeight="1" x14ac:dyDescent="0.25">
      <c r="B63" s="350"/>
      <c r="C63" s="735" t="s">
        <v>479</v>
      </c>
      <c r="D63" s="736"/>
      <c r="E63" s="736"/>
      <c r="F63" s="736"/>
      <c r="G63" s="736"/>
      <c r="H63" s="736"/>
      <c r="I63" s="737"/>
      <c r="J63" s="216"/>
      <c r="K63" s="133"/>
      <c r="L63" s="289"/>
    </row>
    <row r="64" spans="2:12" x14ac:dyDescent="0.25">
      <c r="B64" s="350"/>
      <c r="C64" s="738"/>
      <c r="D64" s="739"/>
      <c r="E64" s="739"/>
      <c r="F64" s="739"/>
      <c r="G64" s="739"/>
      <c r="H64" s="739"/>
      <c r="I64" s="740"/>
      <c r="J64" s="217"/>
      <c r="K64" s="128"/>
      <c r="L64" s="289"/>
    </row>
    <row r="65" spans="2:12" x14ac:dyDescent="0.25">
      <c r="B65" s="350"/>
      <c r="C65" s="741"/>
      <c r="D65" s="742"/>
      <c r="E65" s="742"/>
      <c r="F65" s="742"/>
      <c r="G65" s="742"/>
      <c r="H65" s="742"/>
      <c r="I65" s="743"/>
      <c r="J65" s="218"/>
      <c r="K65" s="130"/>
      <c r="L65" s="289"/>
    </row>
    <row r="66" spans="2:12" ht="26.25" customHeight="1" x14ac:dyDescent="0.25">
      <c r="B66" s="349" t="s">
        <v>60</v>
      </c>
      <c r="C66" s="717" t="s">
        <v>105</v>
      </c>
      <c r="D66" s="718"/>
      <c r="E66" s="728" t="s">
        <v>100</v>
      </c>
      <c r="F66" s="729"/>
      <c r="G66" s="729"/>
      <c r="H66" s="215"/>
      <c r="I66" s="282"/>
      <c r="J66" s="214" t="s">
        <v>107</v>
      </c>
      <c r="K66" s="135"/>
      <c r="L66" s="288"/>
    </row>
    <row r="67" spans="2:12" ht="6.75" customHeight="1" x14ac:dyDescent="0.25">
      <c r="B67" s="350"/>
      <c r="C67" s="708" t="s">
        <v>115</v>
      </c>
      <c r="D67" s="709"/>
      <c r="E67" s="709"/>
      <c r="F67" s="709"/>
      <c r="G67" s="709"/>
      <c r="H67" s="709"/>
      <c r="I67" s="710"/>
      <c r="J67" s="123"/>
      <c r="K67" s="124"/>
      <c r="L67" s="288"/>
    </row>
    <row r="68" spans="2:12" ht="6.75" customHeight="1" x14ac:dyDescent="0.25">
      <c r="B68" s="350"/>
      <c r="C68" s="711"/>
      <c r="D68" s="712"/>
      <c r="E68" s="712"/>
      <c r="F68" s="712"/>
      <c r="G68" s="712"/>
      <c r="H68" s="712"/>
      <c r="I68" s="713"/>
      <c r="J68" s="125"/>
      <c r="K68" s="126"/>
      <c r="L68" s="288"/>
    </row>
    <row r="69" spans="2:12" ht="6.75" customHeight="1" x14ac:dyDescent="0.25">
      <c r="B69" s="350"/>
      <c r="C69" s="711"/>
      <c r="D69" s="712"/>
      <c r="E69" s="712"/>
      <c r="F69" s="712"/>
      <c r="G69" s="712"/>
      <c r="H69" s="712"/>
      <c r="I69" s="713"/>
      <c r="J69" s="125"/>
      <c r="K69" s="126"/>
      <c r="L69" s="288"/>
    </row>
    <row r="70" spans="2:12" ht="6.75" customHeight="1" x14ac:dyDescent="0.25">
      <c r="B70" s="350"/>
      <c r="C70" s="711"/>
      <c r="D70" s="712"/>
      <c r="E70" s="712"/>
      <c r="F70" s="712"/>
      <c r="G70" s="712"/>
      <c r="H70" s="712"/>
      <c r="I70" s="713"/>
      <c r="J70" s="125"/>
      <c r="K70" s="126"/>
      <c r="L70" s="288"/>
    </row>
    <row r="71" spans="2:12" ht="6.75" customHeight="1" x14ac:dyDescent="0.25">
      <c r="B71" s="350"/>
      <c r="C71" s="711"/>
      <c r="D71" s="712"/>
      <c r="E71" s="712"/>
      <c r="F71" s="712"/>
      <c r="G71" s="712"/>
      <c r="H71" s="712"/>
      <c r="I71" s="713"/>
      <c r="J71" s="125"/>
      <c r="K71" s="126"/>
      <c r="L71" s="288"/>
    </row>
    <row r="72" spans="2:12" ht="6.75" customHeight="1" x14ac:dyDescent="0.25">
      <c r="B72" s="350"/>
      <c r="C72" s="714"/>
      <c r="D72" s="715"/>
      <c r="E72" s="715"/>
      <c r="F72" s="715"/>
      <c r="G72" s="715"/>
      <c r="H72" s="715"/>
      <c r="I72" s="716"/>
      <c r="J72" s="127"/>
      <c r="K72" s="128"/>
      <c r="L72" s="289"/>
    </row>
    <row r="73" spans="2:12" ht="15" customHeight="1" x14ac:dyDescent="0.25">
      <c r="B73" s="350"/>
      <c r="C73" s="719" t="s">
        <v>108</v>
      </c>
      <c r="D73" s="720"/>
      <c r="E73" s="708" t="s">
        <v>477</v>
      </c>
      <c r="F73" s="709"/>
      <c r="G73" s="709"/>
      <c r="H73" s="709"/>
      <c r="I73" s="710"/>
      <c r="J73" s="127"/>
      <c r="K73" s="128"/>
      <c r="L73" s="289"/>
    </row>
    <row r="74" spans="2:12" x14ac:dyDescent="0.25">
      <c r="B74" s="350"/>
      <c r="C74" s="721"/>
      <c r="D74" s="722"/>
      <c r="E74" s="711"/>
      <c r="F74" s="712"/>
      <c r="G74" s="712"/>
      <c r="H74" s="712"/>
      <c r="I74" s="713"/>
      <c r="J74" s="127"/>
      <c r="K74" s="128"/>
      <c r="L74" s="289"/>
    </row>
    <row r="75" spans="2:12" x14ac:dyDescent="0.25">
      <c r="B75" s="350"/>
      <c r="C75" s="721"/>
      <c r="D75" s="722"/>
      <c r="E75" s="711"/>
      <c r="F75" s="712"/>
      <c r="G75" s="712"/>
      <c r="H75" s="712"/>
      <c r="I75" s="713"/>
      <c r="J75" s="127"/>
      <c r="K75" s="128"/>
      <c r="L75" s="289"/>
    </row>
    <row r="76" spans="2:12" x14ac:dyDescent="0.25">
      <c r="B76" s="350"/>
      <c r="C76" s="721"/>
      <c r="D76" s="722"/>
      <c r="E76" s="711"/>
      <c r="F76" s="712"/>
      <c r="G76" s="712"/>
      <c r="H76" s="712"/>
      <c r="I76" s="713"/>
      <c r="J76" s="127"/>
      <c r="K76" s="128"/>
      <c r="L76" s="289"/>
    </row>
    <row r="77" spans="2:12" x14ac:dyDescent="0.25">
      <c r="B77" s="350"/>
      <c r="C77" s="723"/>
      <c r="D77" s="724"/>
      <c r="E77" s="714"/>
      <c r="F77" s="715"/>
      <c r="G77" s="715"/>
      <c r="H77" s="715"/>
      <c r="I77" s="716"/>
      <c r="J77" s="129"/>
      <c r="K77" s="130"/>
      <c r="L77" s="289"/>
    </row>
    <row r="78" spans="2:12" ht="15" customHeight="1" x14ac:dyDescent="0.25">
      <c r="B78" s="283"/>
      <c r="C78" s="725" t="s">
        <v>481</v>
      </c>
      <c r="D78" s="726"/>
      <c r="E78" s="726"/>
      <c r="F78" s="726"/>
      <c r="G78" s="726"/>
      <c r="H78" s="726"/>
      <c r="I78" s="727"/>
      <c r="J78" s="212"/>
      <c r="K78" s="213"/>
      <c r="L78" s="289"/>
    </row>
    <row r="79" spans="2:12" ht="15" customHeight="1" x14ac:dyDescent="0.25">
      <c r="B79" s="349" t="s">
        <v>113</v>
      </c>
      <c r="C79" s="717" t="s">
        <v>96</v>
      </c>
      <c r="D79" s="718"/>
      <c r="E79" s="730" t="s">
        <v>478</v>
      </c>
      <c r="F79" s="731"/>
      <c r="G79" s="731"/>
      <c r="H79" s="731"/>
      <c r="I79" s="732"/>
      <c r="J79" s="131" t="s">
        <v>219</v>
      </c>
      <c r="K79" s="124"/>
      <c r="L79" s="288"/>
    </row>
    <row r="80" spans="2:12" ht="12" customHeight="1" x14ac:dyDescent="0.25">
      <c r="B80" s="350"/>
      <c r="C80" s="708" t="s">
        <v>479</v>
      </c>
      <c r="D80" s="709"/>
      <c r="E80" s="709"/>
      <c r="F80" s="709"/>
      <c r="G80" s="709"/>
      <c r="H80" s="709"/>
      <c r="I80" s="710"/>
      <c r="J80" s="132"/>
      <c r="K80" s="133"/>
      <c r="L80" s="289"/>
    </row>
    <row r="81" spans="1:13" ht="12" customHeight="1" x14ac:dyDescent="0.25">
      <c r="B81" s="350"/>
      <c r="C81" s="711"/>
      <c r="D81" s="712"/>
      <c r="E81" s="712"/>
      <c r="F81" s="712"/>
      <c r="G81" s="712"/>
      <c r="H81" s="712"/>
      <c r="I81" s="713"/>
      <c r="J81" s="127"/>
      <c r="K81" s="128"/>
      <c r="L81" s="289"/>
    </row>
    <row r="82" spans="1:13" ht="12" customHeight="1" x14ac:dyDescent="0.25">
      <c r="B82" s="350"/>
      <c r="C82" s="714"/>
      <c r="D82" s="715"/>
      <c r="E82" s="715"/>
      <c r="F82" s="715"/>
      <c r="G82" s="715"/>
      <c r="H82" s="715"/>
      <c r="I82" s="716"/>
      <c r="J82" s="129"/>
      <c r="K82" s="130"/>
      <c r="L82" s="289"/>
    </row>
    <row r="83" spans="1:13" ht="15" customHeight="1" x14ac:dyDescent="0.25">
      <c r="B83" s="349" t="s">
        <v>114</v>
      </c>
      <c r="C83" s="717" t="s">
        <v>97</v>
      </c>
      <c r="D83" s="718"/>
      <c r="E83" s="730" t="s">
        <v>478</v>
      </c>
      <c r="F83" s="731"/>
      <c r="G83" s="731"/>
      <c r="H83" s="731"/>
      <c r="I83" s="732"/>
      <c r="J83" s="511" t="s">
        <v>220</v>
      </c>
      <c r="K83" s="135"/>
      <c r="L83" s="288"/>
    </row>
    <row r="84" spans="1:13" ht="12" customHeight="1" x14ac:dyDescent="0.25">
      <c r="B84" s="350"/>
      <c r="C84" s="708" t="s">
        <v>479</v>
      </c>
      <c r="D84" s="709"/>
      <c r="E84" s="709"/>
      <c r="F84" s="709"/>
      <c r="G84" s="709"/>
      <c r="H84" s="709"/>
      <c r="I84" s="710"/>
      <c r="J84" s="132"/>
      <c r="K84" s="133"/>
      <c r="L84" s="289"/>
    </row>
    <row r="85" spans="1:13" ht="12" customHeight="1" x14ac:dyDescent="0.25">
      <c r="B85" s="350"/>
      <c r="C85" s="711"/>
      <c r="D85" s="712"/>
      <c r="E85" s="712"/>
      <c r="F85" s="712"/>
      <c r="G85" s="712"/>
      <c r="H85" s="712"/>
      <c r="I85" s="713"/>
      <c r="J85" s="127"/>
      <c r="K85" s="128"/>
      <c r="L85" s="289"/>
    </row>
    <row r="86" spans="1:13" ht="12" customHeight="1" x14ac:dyDescent="0.25">
      <c r="B86" s="351"/>
      <c r="C86" s="714"/>
      <c r="D86" s="715"/>
      <c r="E86" s="715"/>
      <c r="F86" s="715"/>
      <c r="G86" s="715"/>
      <c r="H86" s="715"/>
      <c r="I86" s="716"/>
      <c r="J86" s="129"/>
      <c r="K86" s="130"/>
      <c r="L86" s="289"/>
    </row>
    <row r="87" spans="1:13" x14ac:dyDescent="0.25">
      <c r="B87" s="41"/>
      <c r="C87" s="118"/>
      <c r="D87" s="118"/>
      <c r="E87" s="137"/>
      <c r="F87" s="118"/>
      <c r="G87" s="118"/>
      <c r="H87" s="118"/>
      <c r="I87" s="118"/>
      <c r="J87" s="118"/>
      <c r="K87" s="118"/>
      <c r="L87" s="35"/>
    </row>
    <row r="88" spans="1:13" x14ac:dyDescent="0.25">
      <c r="B88" s="41"/>
      <c r="C88" s="118"/>
      <c r="D88" s="118"/>
      <c r="E88" s="137"/>
      <c r="F88" s="118"/>
      <c r="G88" s="118"/>
      <c r="H88" s="118"/>
      <c r="L88" s="118"/>
      <c r="M88" s="242" t="s">
        <v>222</v>
      </c>
    </row>
    <row r="89" spans="1:13" ht="18" customHeight="1" x14ac:dyDescent="0.25">
      <c r="A89" s="206" t="s">
        <v>59</v>
      </c>
      <c r="B89" s="697" t="s">
        <v>247</v>
      </c>
      <c r="C89" s="697"/>
      <c r="D89" s="697"/>
      <c r="E89" s="697"/>
      <c r="F89" s="697"/>
      <c r="G89" s="697"/>
      <c r="H89" s="697"/>
      <c r="I89" s="697"/>
      <c r="J89" s="697"/>
      <c r="K89" s="697"/>
      <c r="L89" s="295"/>
    </row>
    <row r="90" spans="1:13" ht="15.75" customHeight="1" x14ac:dyDescent="0.25">
      <c r="A90" s="206"/>
      <c r="B90" s="697"/>
      <c r="C90" s="697"/>
      <c r="D90" s="697"/>
      <c r="E90" s="697"/>
      <c r="F90" s="697"/>
      <c r="G90" s="697"/>
      <c r="H90" s="697"/>
      <c r="I90" s="697"/>
      <c r="J90" s="697"/>
      <c r="K90" s="697"/>
      <c r="L90" s="295"/>
    </row>
    <row r="91" spans="1:13" ht="45" customHeight="1" x14ac:dyDescent="0.25">
      <c r="A91" s="206"/>
      <c r="B91" s="207"/>
      <c r="C91" s="698" t="s">
        <v>118</v>
      </c>
      <c r="D91" s="698"/>
      <c r="E91" s="733"/>
      <c r="F91" s="733"/>
      <c r="G91" s="207"/>
      <c r="H91" s="207"/>
      <c r="I91" s="207"/>
      <c r="J91" s="207"/>
      <c r="K91" s="207"/>
      <c r="L91" s="295"/>
    </row>
    <row r="92" spans="1:13" ht="15.75" customHeight="1" x14ac:dyDescent="0.25">
      <c r="A92" s="206"/>
      <c r="B92" s="697" t="s">
        <v>485</v>
      </c>
      <c r="C92" s="697"/>
      <c r="D92" s="697"/>
      <c r="E92" s="697"/>
      <c r="F92" s="697"/>
      <c r="G92" s="697"/>
      <c r="H92" s="697"/>
      <c r="I92" s="697"/>
      <c r="J92" s="697"/>
      <c r="K92" s="697"/>
      <c r="L92" s="295"/>
    </row>
    <row r="93" spans="1:13" ht="15.75" customHeight="1" x14ac:dyDescent="0.25">
      <c r="A93" s="206"/>
      <c r="B93" s="207"/>
      <c r="C93" s="698" t="s">
        <v>119</v>
      </c>
      <c r="D93" s="698"/>
      <c r="E93" s="733"/>
      <c r="F93" s="733"/>
      <c r="G93" s="207"/>
      <c r="H93" s="207"/>
      <c r="I93" s="207"/>
      <c r="J93" s="207"/>
      <c r="K93" s="207"/>
      <c r="L93" s="295"/>
    </row>
    <row r="94" spans="1:13" ht="15.75" customHeight="1" x14ac:dyDescent="0.25">
      <c r="A94" s="206"/>
      <c r="B94" s="207"/>
      <c r="C94" s="698"/>
      <c r="D94" s="698"/>
      <c r="E94" s="733"/>
      <c r="F94" s="733"/>
      <c r="G94" s="207"/>
      <c r="H94" s="207"/>
      <c r="I94" s="207"/>
      <c r="J94" s="207"/>
      <c r="K94" s="207"/>
      <c r="L94" s="295"/>
    </row>
    <row r="95" spans="1:13" ht="15.75" hidden="1" customHeight="1" x14ac:dyDescent="0.25">
      <c r="B95" s="111"/>
      <c r="C95" s="112"/>
      <c r="D95" s="112"/>
      <c r="E95" s="114"/>
      <c r="F95" s="114"/>
      <c r="G95" s="111"/>
      <c r="H95" s="111"/>
      <c r="I95" s="111"/>
      <c r="J95" s="111"/>
      <c r="K95" s="111"/>
      <c r="L95" s="295"/>
    </row>
    <row r="96" spans="1:13" x14ac:dyDescent="0.25">
      <c r="B96" s="139" t="s">
        <v>116</v>
      </c>
      <c r="C96" s="118"/>
      <c r="D96" s="118"/>
      <c r="E96" s="118"/>
      <c r="F96" s="118"/>
      <c r="G96" s="118"/>
      <c r="H96" s="118"/>
      <c r="I96" s="118"/>
      <c r="J96" s="118"/>
      <c r="K96" s="118"/>
      <c r="L96" s="35"/>
    </row>
    <row r="97" spans="1:12" ht="17.25" customHeight="1" x14ac:dyDescent="0.25">
      <c r="A97" s="206" t="s">
        <v>60</v>
      </c>
      <c r="B97" s="697" t="s">
        <v>248</v>
      </c>
      <c r="C97" s="697"/>
      <c r="D97" s="697"/>
      <c r="E97" s="697"/>
      <c r="F97" s="697"/>
      <c r="G97" s="697"/>
      <c r="H97" s="697"/>
      <c r="I97" s="697"/>
      <c r="J97" s="697"/>
      <c r="K97" s="697"/>
      <c r="L97" s="295"/>
    </row>
    <row r="98" spans="1:12" x14ac:dyDescent="0.25">
      <c r="A98" s="206"/>
      <c r="B98" s="697"/>
      <c r="C98" s="697"/>
      <c r="D98" s="697"/>
      <c r="E98" s="697"/>
      <c r="F98" s="697"/>
      <c r="G98" s="697"/>
      <c r="H98" s="697"/>
      <c r="I98" s="697"/>
      <c r="J98" s="697"/>
      <c r="K98" s="697"/>
      <c r="L98" s="295"/>
    </row>
    <row r="99" spans="1:12" x14ac:dyDescent="0.25">
      <c r="A99" s="206"/>
      <c r="B99" s="207"/>
      <c r="C99" s="207"/>
      <c r="D99" s="207"/>
      <c r="E99" s="207"/>
      <c r="F99" s="207"/>
      <c r="G99" s="207"/>
      <c r="H99" s="207"/>
      <c r="I99" s="207"/>
      <c r="J99" s="207"/>
      <c r="K99" s="207"/>
      <c r="L99" s="295"/>
    </row>
    <row r="100" spans="1:12" ht="15.75" customHeight="1" x14ac:dyDescent="0.25">
      <c r="A100" s="206"/>
      <c r="B100" s="209"/>
      <c r="C100" s="698" t="s">
        <v>120</v>
      </c>
      <c r="D100" s="698"/>
      <c r="E100" s="696"/>
      <c r="F100" s="696"/>
      <c r="G100" s="206"/>
      <c r="H100" s="206"/>
      <c r="I100" s="206"/>
      <c r="J100" s="206"/>
      <c r="K100" s="206"/>
      <c r="L100" s="35"/>
    </row>
    <row r="101" spans="1:12" ht="15.75" customHeight="1" x14ac:dyDescent="0.25">
      <c r="A101" s="206"/>
      <c r="B101" s="209"/>
      <c r="C101" s="698"/>
      <c r="D101" s="698"/>
      <c r="E101" s="696"/>
      <c r="F101" s="696"/>
      <c r="G101" s="206"/>
      <c r="H101" s="206"/>
      <c r="I101" s="206"/>
      <c r="J101" s="206"/>
      <c r="K101" s="206"/>
      <c r="L101" s="35"/>
    </row>
    <row r="102" spans="1:12" ht="15.75" customHeight="1" x14ac:dyDescent="0.25">
      <c r="B102" s="139"/>
      <c r="C102" s="112"/>
      <c r="D102" s="112"/>
      <c r="E102" s="138"/>
      <c r="F102" s="138"/>
      <c r="G102" s="118"/>
      <c r="H102" s="118"/>
      <c r="I102" s="118"/>
      <c r="J102" s="118"/>
      <c r="K102" s="118"/>
      <c r="L102" s="35"/>
    </row>
    <row r="103" spans="1:12" ht="15.75" customHeight="1" x14ac:dyDescent="0.25">
      <c r="A103" s="206" t="s">
        <v>82</v>
      </c>
      <c r="B103" s="697" t="s">
        <v>490</v>
      </c>
      <c r="C103" s="697"/>
      <c r="D103" s="697"/>
      <c r="E103" s="697"/>
      <c r="F103" s="697"/>
      <c r="G103" s="697"/>
      <c r="H103" s="697"/>
      <c r="I103" s="697"/>
      <c r="J103" s="697"/>
      <c r="K103" s="697"/>
      <c r="L103" s="295"/>
    </row>
    <row r="104" spans="1:12" ht="15.75" customHeight="1" x14ac:dyDescent="0.25">
      <c r="A104" s="206"/>
      <c r="B104" s="697"/>
      <c r="C104" s="697"/>
      <c r="D104" s="697"/>
      <c r="E104" s="697"/>
      <c r="F104" s="697"/>
      <c r="G104" s="697"/>
      <c r="H104" s="697"/>
      <c r="I104" s="697"/>
      <c r="J104" s="697"/>
      <c r="K104" s="697"/>
      <c r="L104" s="295"/>
    </row>
    <row r="105" spans="1:12" ht="15.75" customHeight="1" x14ac:dyDescent="0.25">
      <c r="A105" s="206"/>
      <c r="B105" s="208"/>
      <c r="C105" s="698" t="s">
        <v>123</v>
      </c>
      <c r="D105" s="698"/>
      <c r="E105" s="703"/>
      <c r="F105" s="703"/>
      <c r="G105" s="208"/>
      <c r="H105" s="208"/>
      <c r="I105" s="208"/>
      <c r="J105" s="208"/>
      <c r="K105" s="208"/>
      <c r="L105" s="296"/>
    </row>
    <row r="106" spans="1:12" ht="15.75" customHeight="1" x14ac:dyDescent="0.25">
      <c r="A106" s="206"/>
      <c r="B106" s="209"/>
      <c r="C106" s="698"/>
      <c r="D106" s="698"/>
      <c r="E106" s="703"/>
      <c r="F106" s="703"/>
      <c r="G106" s="206"/>
      <c r="H106" s="206"/>
      <c r="I106" s="206"/>
      <c r="J106" s="206"/>
      <c r="K106" s="206"/>
      <c r="L106" s="35"/>
    </row>
    <row r="107" spans="1:12" ht="15.75" customHeight="1" x14ac:dyDescent="0.25">
      <c r="B107" s="139"/>
      <c r="C107" s="112"/>
      <c r="D107" s="112"/>
      <c r="E107" s="138"/>
      <c r="F107" s="138"/>
      <c r="G107" s="118"/>
      <c r="H107" s="118"/>
      <c r="I107" s="118"/>
      <c r="J107" s="118"/>
      <c r="K107" s="118"/>
      <c r="L107" s="35"/>
    </row>
    <row r="108" spans="1:12" ht="15.75" customHeight="1" x14ac:dyDescent="0.25">
      <c r="A108" s="206" t="s">
        <v>121</v>
      </c>
      <c r="B108" s="701" t="s">
        <v>491</v>
      </c>
      <c r="C108" s="701"/>
      <c r="D108" s="701"/>
      <c r="E108" s="701"/>
      <c r="F108" s="701"/>
      <c r="G108" s="701"/>
      <c r="H108" s="701"/>
      <c r="I108" s="701"/>
      <c r="J108" s="701"/>
      <c r="K108" s="701"/>
      <c r="L108" s="297"/>
    </row>
    <row r="109" spans="1:12" ht="15.75" customHeight="1" x14ac:dyDescent="0.25">
      <c r="A109" s="206" t="s">
        <v>122</v>
      </c>
      <c r="B109" s="697" t="s">
        <v>492</v>
      </c>
      <c r="C109" s="697"/>
      <c r="D109" s="697"/>
      <c r="E109" s="697"/>
      <c r="F109" s="697"/>
      <c r="G109" s="697"/>
      <c r="H109" s="697"/>
      <c r="I109" s="697"/>
      <c r="J109" s="697"/>
      <c r="K109" s="697"/>
      <c r="L109" s="295"/>
    </row>
    <row r="110" spans="1:12" ht="15.75" customHeight="1" x14ac:dyDescent="0.25">
      <c r="A110" s="206"/>
      <c r="B110" s="697"/>
      <c r="C110" s="697"/>
      <c r="D110" s="697"/>
      <c r="E110" s="697"/>
      <c r="F110" s="697"/>
      <c r="G110" s="697"/>
      <c r="H110" s="697"/>
      <c r="I110" s="697"/>
      <c r="J110" s="697"/>
      <c r="K110" s="697"/>
      <c r="L110" s="295"/>
    </row>
    <row r="111" spans="1:12" x14ac:dyDescent="0.25">
      <c r="A111" s="206"/>
      <c r="B111" s="697"/>
      <c r="C111" s="697"/>
      <c r="D111" s="697"/>
      <c r="E111" s="697"/>
      <c r="F111" s="697"/>
      <c r="G111" s="697"/>
      <c r="H111" s="697"/>
      <c r="I111" s="697"/>
      <c r="J111" s="697"/>
      <c r="K111" s="697"/>
      <c r="L111" s="295"/>
    </row>
    <row r="112" spans="1:12" x14ac:dyDescent="0.25">
      <c r="A112" s="206"/>
      <c r="B112" s="697"/>
      <c r="C112" s="697"/>
      <c r="D112" s="697"/>
      <c r="E112" s="697"/>
      <c r="F112" s="697"/>
      <c r="G112" s="697"/>
      <c r="H112" s="697"/>
      <c r="I112" s="697"/>
      <c r="J112" s="697"/>
      <c r="K112" s="697"/>
      <c r="L112" s="295"/>
    </row>
    <row r="113" spans="1:12" x14ac:dyDescent="0.25">
      <c r="A113" s="206"/>
      <c r="B113" s="209" t="s">
        <v>116</v>
      </c>
      <c r="C113" s="206"/>
      <c r="D113" s="206"/>
      <c r="E113" s="206"/>
      <c r="F113" s="206"/>
      <c r="G113" s="206"/>
      <c r="H113" s="206"/>
      <c r="I113" s="206"/>
      <c r="J113" s="206"/>
      <c r="K113" s="206"/>
      <c r="L113" s="35"/>
    </row>
    <row r="114" spans="1:12" x14ac:dyDescent="0.25">
      <c r="A114" s="206"/>
      <c r="B114" s="209"/>
      <c r="C114" s="698" t="s">
        <v>124</v>
      </c>
      <c r="D114" s="698"/>
      <c r="E114" s="206"/>
      <c r="F114" s="206"/>
      <c r="G114" s="206"/>
      <c r="H114" s="206"/>
      <c r="I114" s="206"/>
      <c r="J114" s="206"/>
      <c r="K114" s="206"/>
      <c r="L114" s="35"/>
    </row>
    <row r="115" spans="1:12" x14ac:dyDescent="0.25">
      <c r="A115" s="206"/>
      <c r="B115" s="206"/>
      <c r="C115" s="698"/>
      <c r="D115" s="698"/>
      <c r="E115" s="206"/>
      <c r="F115" s="206"/>
      <c r="G115" s="206"/>
      <c r="H115" s="206"/>
      <c r="I115" s="206"/>
      <c r="J115" s="206"/>
      <c r="K115" s="206"/>
      <c r="L115" s="35"/>
    </row>
    <row r="116" spans="1:12" x14ac:dyDescent="0.25">
      <c r="A116" s="206"/>
      <c r="B116" s="206"/>
      <c r="C116" s="206"/>
      <c r="D116" s="206"/>
      <c r="E116" s="206"/>
      <c r="F116" s="206"/>
      <c r="G116" s="206"/>
      <c r="H116" s="206"/>
      <c r="I116" s="206"/>
      <c r="J116" s="206"/>
      <c r="K116" s="206"/>
      <c r="L116" s="35"/>
    </row>
    <row r="117" spans="1:12" ht="15.75" customHeight="1" x14ac:dyDescent="0.25">
      <c r="A117" s="206" t="s">
        <v>486</v>
      </c>
      <c r="B117" s="697" t="s">
        <v>487</v>
      </c>
      <c r="C117" s="697"/>
      <c r="D117" s="697"/>
      <c r="E117" s="697"/>
      <c r="F117" s="697"/>
      <c r="G117" s="697"/>
      <c r="H117" s="697"/>
      <c r="I117" s="697"/>
      <c r="J117" s="697"/>
      <c r="K117" s="697"/>
      <c r="L117" s="295"/>
    </row>
    <row r="118" spans="1:12" ht="15.75" customHeight="1" x14ac:dyDescent="0.25">
      <c r="A118" s="206"/>
      <c r="B118" s="697"/>
      <c r="C118" s="697"/>
      <c r="D118" s="697"/>
      <c r="E118" s="697"/>
      <c r="F118" s="697"/>
      <c r="G118" s="697"/>
      <c r="H118" s="697"/>
      <c r="I118" s="697"/>
      <c r="J118" s="697"/>
      <c r="K118" s="697"/>
      <c r="L118" s="295"/>
    </row>
    <row r="119" spans="1:12" x14ac:dyDescent="0.25">
      <c r="A119" s="206"/>
      <c r="B119" s="697"/>
      <c r="C119" s="697"/>
      <c r="D119" s="697"/>
      <c r="E119" s="697"/>
      <c r="F119" s="697"/>
      <c r="G119" s="697"/>
      <c r="H119" s="697"/>
      <c r="I119" s="697"/>
      <c r="J119" s="697"/>
      <c r="K119" s="697"/>
      <c r="L119" s="295"/>
    </row>
    <row r="120" spans="1:12" x14ac:dyDescent="0.25">
      <c r="A120" s="206"/>
      <c r="B120" s="697"/>
      <c r="C120" s="697"/>
      <c r="D120" s="697"/>
      <c r="E120" s="697"/>
      <c r="F120" s="697"/>
      <c r="G120" s="697"/>
      <c r="H120" s="697"/>
      <c r="I120" s="697"/>
      <c r="J120" s="697"/>
      <c r="K120" s="697"/>
      <c r="L120" s="295"/>
    </row>
    <row r="121" spans="1:12" x14ac:dyDescent="0.25">
      <c r="A121" s="206"/>
      <c r="B121" s="206"/>
      <c r="C121" s="206"/>
      <c r="D121" s="206"/>
      <c r="E121" s="206"/>
      <c r="F121" s="206"/>
      <c r="G121" s="206"/>
      <c r="H121" s="206"/>
      <c r="I121" s="206"/>
      <c r="J121" s="206"/>
      <c r="K121" s="206"/>
      <c r="L121" s="35"/>
    </row>
    <row r="122" spans="1:12" x14ac:dyDescent="0.25">
      <c r="A122" s="206"/>
      <c r="B122" s="210"/>
      <c r="C122" s="698" t="s">
        <v>125</v>
      </c>
      <c r="D122" s="698"/>
      <c r="E122" s="206"/>
      <c r="F122" s="206"/>
      <c r="G122" s="206"/>
      <c r="H122" s="206"/>
      <c r="I122" s="206"/>
      <c r="J122" s="206"/>
      <c r="K122" s="206"/>
      <c r="L122" s="35"/>
    </row>
    <row r="123" spans="1:12" x14ac:dyDescent="0.25">
      <c r="A123" s="206"/>
      <c r="B123" s="206"/>
      <c r="C123" s="698"/>
      <c r="D123" s="698"/>
      <c r="E123" s="206"/>
      <c r="F123" s="206"/>
      <c r="G123" s="206"/>
      <c r="H123" s="206"/>
      <c r="I123" s="206"/>
      <c r="J123" s="206"/>
      <c r="K123" s="206"/>
      <c r="L123" s="35"/>
    </row>
    <row r="124" spans="1:12" x14ac:dyDescent="0.25">
      <c r="A124" s="206"/>
      <c r="B124" s="211"/>
      <c r="C124" s="206"/>
      <c r="D124" s="206"/>
      <c r="E124" s="206"/>
      <c r="F124" s="206"/>
      <c r="G124" s="206"/>
      <c r="H124" s="206"/>
      <c r="I124" s="206"/>
      <c r="J124" s="206"/>
      <c r="K124" s="206"/>
      <c r="L124" s="35"/>
    </row>
    <row r="125" spans="1:12" ht="15" customHeight="1" x14ac:dyDescent="0.25">
      <c r="A125" s="35"/>
      <c r="B125" s="31"/>
      <c r="C125" s="185"/>
      <c r="D125" s="185"/>
      <c r="E125" s="185"/>
      <c r="F125" s="185"/>
      <c r="G125" s="185"/>
      <c r="H125" s="185"/>
      <c r="I125" s="185"/>
      <c r="J125" s="185"/>
      <c r="K125" s="185"/>
      <c r="L125" s="185"/>
    </row>
    <row r="126" spans="1:12" x14ac:dyDescent="0.25">
      <c r="A126" s="206" t="s">
        <v>126</v>
      </c>
      <c r="B126" s="702" t="s">
        <v>488</v>
      </c>
      <c r="C126" s="702"/>
      <c r="D126" s="702"/>
      <c r="E126" s="702"/>
      <c r="F126" s="702"/>
      <c r="G126" s="702"/>
      <c r="H126" s="702"/>
      <c r="I126" s="702"/>
      <c r="J126" s="702"/>
      <c r="K126" s="702"/>
      <c r="L126" s="82"/>
    </row>
    <row r="127" spans="1:12" x14ac:dyDescent="0.25">
      <c r="A127" s="206"/>
      <c r="B127" s="702"/>
      <c r="C127" s="702"/>
      <c r="D127" s="702"/>
      <c r="E127" s="702"/>
      <c r="F127" s="702"/>
      <c r="G127" s="702"/>
      <c r="H127" s="702"/>
      <c r="I127" s="702"/>
      <c r="J127" s="702"/>
      <c r="K127" s="702"/>
      <c r="L127" s="82"/>
    </row>
    <row r="128" spans="1:12" x14ac:dyDescent="0.25">
      <c r="A128" s="206"/>
      <c r="B128" s="702"/>
      <c r="C128" s="702"/>
      <c r="D128" s="702"/>
      <c r="E128" s="702"/>
      <c r="F128" s="702"/>
      <c r="G128" s="702"/>
      <c r="H128" s="702"/>
      <c r="I128" s="702"/>
      <c r="J128" s="702"/>
      <c r="K128" s="702"/>
      <c r="L128" s="82"/>
    </row>
    <row r="129" spans="1:12" x14ac:dyDescent="0.25">
      <c r="A129" s="206"/>
      <c r="B129" s="211"/>
      <c r="C129" s="206"/>
      <c r="D129" s="206"/>
      <c r="E129" s="206"/>
      <c r="F129" s="206"/>
      <c r="G129" s="206"/>
      <c r="H129" s="206"/>
      <c r="I129" s="206"/>
      <c r="J129" s="206"/>
      <c r="K129" s="206"/>
      <c r="L129" s="35"/>
    </row>
    <row r="130" spans="1:12" x14ac:dyDescent="0.25">
      <c r="A130" s="206"/>
      <c r="B130" s="698" t="s">
        <v>131</v>
      </c>
      <c r="C130" s="698"/>
      <c r="D130" s="206"/>
      <c r="E130" s="206"/>
      <c r="F130" s="152"/>
      <c r="G130" s="152"/>
      <c r="H130" s="206"/>
      <c r="I130" s="206"/>
      <c r="J130" s="206"/>
      <c r="K130" s="206"/>
      <c r="L130" s="35"/>
    </row>
    <row r="131" spans="1:12" x14ac:dyDescent="0.25">
      <c r="A131" s="206"/>
      <c r="B131" s="698"/>
      <c r="C131" s="698"/>
      <c r="D131" s="206"/>
      <c r="E131" s="206"/>
      <c r="F131" s="152"/>
      <c r="G131" s="152"/>
      <c r="H131" s="206"/>
      <c r="I131" s="206"/>
      <c r="J131" s="206"/>
      <c r="K131" s="206"/>
      <c r="L131" s="35"/>
    </row>
    <row r="132" spans="1:12" x14ac:dyDescent="0.25">
      <c r="B132" s="137"/>
      <c r="C132" s="118"/>
      <c r="D132" s="118"/>
      <c r="E132" s="118"/>
      <c r="F132" s="118"/>
      <c r="G132" s="118"/>
      <c r="H132" s="118"/>
      <c r="I132" s="118"/>
      <c r="J132" s="118"/>
      <c r="K132" s="118"/>
      <c r="L132" s="35"/>
    </row>
    <row r="133" spans="1:12" x14ac:dyDescent="0.25">
      <c r="A133" s="206" t="s">
        <v>133</v>
      </c>
      <c r="B133" s="699" t="s">
        <v>489</v>
      </c>
      <c r="C133" s="699"/>
      <c r="D133" s="699"/>
      <c r="E133" s="699"/>
      <c r="F133" s="699"/>
      <c r="G133" s="699"/>
      <c r="H133" s="699"/>
      <c r="I133" s="699"/>
      <c r="J133" s="699"/>
      <c r="K133" s="699"/>
      <c r="L133" s="113"/>
    </row>
    <row r="134" spans="1:12" x14ac:dyDescent="0.25">
      <c r="A134" s="206"/>
      <c r="B134" s="699"/>
      <c r="C134" s="699"/>
      <c r="D134" s="699"/>
      <c r="E134" s="699"/>
      <c r="F134" s="699"/>
      <c r="G134" s="699"/>
      <c r="H134" s="699"/>
      <c r="I134" s="699"/>
      <c r="J134" s="699"/>
      <c r="K134" s="699"/>
      <c r="L134" s="113"/>
    </row>
    <row r="135" spans="1:12" x14ac:dyDescent="0.25">
      <c r="A135" s="206"/>
      <c r="B135" s="699"/>
      <c r="C135" s="699"/>
      <c r="D135" s="699"/>
      <c r="E135" s="699"/>
      <c r="F135" s="699"/>
      <c r="G135" s="699"/>
      <c r="H135" s="699"/>
      <c r="I135" s="699"/>
      <c r="J135" s="699"/>
      <c r="K135" s="699"/>
      <c r="L135" s="113"/>
    </row>
    <row r="136" spans="1:12" x14ac:dyDescent="0.25">
      <c r="A136" s="206"/>
      <c r="B136" s="211"/>
      <c r="C136" s="206"/>
      <c r="D136" s="206"/>
      <c r="E136" s="206"/>
      <c r="F136" s="206"/>
      <c r="G136" s="206"/>
      <c r="H136" s="206"/>
      <c r="I136" s="206"/>
      <c r="J136" s="206"/>
      <c r="K136" s="206"/>
      <c r="L136" s="35"/>
    </row>
    <row r="137" spans="1:12" ht="15" customHeight="1" x14ac:dyDescent="0.25">
      <c r="A137" s="206"/>
      <c r="B137" s="698" t="s">
        <v>132</v>
      </c>
      <c r="C137" s="698"/>
      <c r="D137" s="206"/>
      <c r="E137" s="206"/>
      <c r="F137" s="206"/>
      <c r="G137" s="206"/>
      <c r="H137" s="206"/>
      <c r="I137" s="206"/>
      <c r="J137" s="206"/>
      <c r="K137" s="206"/>
      <c r="L137" s="35"/>
    </row>
    <row r="138" spans="1:12" x14ac:dyDescent="0.25">
      <c r="A138" s="206"/>
      <c r="B138" s="698"/>
      <c r="C138" s="698"/>
      <c r="D138" s="206"/>
      <c r="E138" s="206"/>
      <c r="F138" s="206"/>
      <c r="G138" s="206"/>
      <c r="H138" s="206"/>
      <c r="I138" s="206"/>
      <c r="J138" s="206"/>
      <c r="K138" s="206"/>
      <c r="L138" s="35"/>
    </row>
    <row r="139" spans="1:12" x14ac:dyDescent="0.25">
      <c r="B139" s="112"/>
      <c r="C139" s="112"/>
      <c r="D139" s="118"/>
      <c r="E139" s="118"/>
      <c r="F139" s="118"/>
      <c r="G139" s="118"/>
      <c r="H139" s="118"/>
      <c r="I139" s="118"/>
      <c r="J139" s="118"/>
      <c r="K139" s="118"/>
      <c r="L139" s="35"/>
    </row>
    <row r="141" spans="1:12" x14ac:dyDescent="0.25">
      <c r="A141" s="206" t="s">
        <v>211</v>
      </c>
      <c r="B141" s="700" t="s">
        <v>117</v>
      </c>
      <c r="C141" s="700"/>
      <c r="D141" s="700"/>
      <c r="E141" s="700"/>
      <c r="F141" s="700"/>
      <c r="G141" s="700"/>
      <c r="H141" s="700"/>
      <c r="I141" s="700"/>
      <c r="J141" s="700"/>
      <c r="K141" s="700"/>
      <c r="L141" s="298"/>
    </row>
    <row r="143" spans="1:12" ht="5.0999999999999996" customHeight="1" x14ac:dyDescent="0.25">
      <c r="A143" s="385"/>
      <c r="B143" s="416"/>
      <c r="C143" s="153"/>
      <c r="D143" s="153"/>
      <c r="E143" s="153"/>
      <c r="F143" s="153"/>
      <c r="G143" s="153"/>
      <c r="H143" s="153"/>
      <c r="I143" s="385"/>
      <c r="J143" s="417"/>
      <c r="K143" s="385"/>
      <c r="L143" s="153"/>
    </row>
    <row r="144" spans="1:12" x14ac:dyDescent="0.25">
      <c r="L144" s="118"/>
    </row>
  </sheetData>
  <mergeCells count="68">
    <mergeCell ref="C22:I23"/>
    <mergeCell ref="E21:I21"/>
    <mergeCell ref="C21:D21"/>
    <mergeCell ref="J17:K20"/>
    <mergeCell ref="C17:I20"/>
    <mergeCell ref="C84:I86"/>
    <mergeCell ref="E83:I83"/>
    <mergeCell ref="C83:D83"/>
    <mergeCell ref="E24:I24"/>
    <mergeCell ref="C24:D24"/>
    <mergeCell ref="E41:I41"/>
    <mergeCell ref="C57:I57"/>
    <mergeCell ref="C58:D58"/>
    <mergeCell ref="E62:I62"/>
    <mergeCell ref="C63:I65"/>
    <mergeCell ref="C25:I30"/>
    <mergeCell ref="E31:I35"/>
    <mergeCell ref="E58:I58"/>
    <mergeCell ref="C59:I61"/>
    <mergeCell ref="C31:D35"/>
    <mergeCell ref="C52:D56"/>
    <mergeCell ref="E52:I56"/>
    <mergeCell ref="E45:G45"/>
    <mergeCell ref="C42:I44"/>
    <mergeCell ref="C36:I36"/>
    <mergeCell ref="E37:I37"/>
    <mergeCell ref="C38:I40"/>
    <mergeCell ref="C37:D37"/>
    <mergeCell ref="C41:D41"/>
    <mergeCell ref="C46:I51"/>
    <mergeCell ref="C45:D45"/>
    <mergeCell ref="C93:D94"/>
    <mergeCell ref="E93:F94"/>
    <mergeCell ref="B89:K90"/>
    <mergeCell ref="C91:D91"/>
    <mergeCell ref="E91:F91"/>
    <mergeCell ref="B92:K92"/>
    <mergeCell ref="C80:I82"/>
    <mergeCell ref="C66:D66"/>
    <mergeCell ref="C62:D62"/>
    <mergeCell ref="C73:D77"/>
    <mergeCell ref="E73:I77"/>
    <mergeCell ref="C78:I78"/>
    <mergeCell ref="E66:G66"/>
    <mergeCell ref="C79:D79"/>
    <mergeCell ref="E79:I79"/>
    <mergeCell ref="C67:I72"/>
    <mergeCell ref="A1:M1"/>
    <mergeCell ref="A3:K5"/>
    <mergeCell ref="B9:K11"/>
    <mergeCell ref="A7:K7"/>
    <mergeCell ref="B13:K14"/>
    <mergeCell ref="B141:K141"/>
    <mergeCell ref="B109:K112"/>
    <mergeCell ref="B108:K108"/>
    <mergeCell ref="C105:D106"/>
    <mergeCell ref="B117:K120"/>
    <mergeCell ref="C114:D115"/>
    <mergeCell ref="B126:K128"/>
    <mergeCell ref="C122:D123"/>
    <mergeCell ref="E105:F106"/>
    <mergeCell ref="E100:F101"/>
    <mergeCell ref="B97:K98"/>
    <mergeCell ref="B103:K104"/>
    <mergeCell ref="B130:C131"/>
    <mergeCell ref="B137:C138"/>
    <mergeCell ref="B133:K135"/>
    <mergeCell ref="C100:D101"/>
  </mergeCells>
  <hyperlinks>
    <hyperlink ref="Q15:R15" location="'6,7. Eksploatacija'!A1" display="'6,7. Eksploatacija'!A1"/>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ummaryRight="0"/>
  </sheetPr>
  <dimension ref="A1:AT317"/>
  <sheetViews>
    <sheetView showGridLines="0" topLeftCell="A45" zoomScaleNormal="100" zoomScaleSheetLayoutView="100" workbookViewId="0">
      <selection activeCell="G13" sqref="G13:H15"/>
    </sheetView>
  </sheetViews>
  <sheetFormatPr defaultColWidth="0" defaultRowHeight="15" x14ac:dyDescent="0.25"/>
  <cols>
    <col min="1" max="1" width="3.28515625" style="32" customWidth="1"/>
    <col min="2" max="2" width="34.85546875" style="22" customWidth="1"/>
    <col min="3" max="3" width="36.42578125" style="32" customWidth="1"/>
    <col min="4" max="4" width="44.140625" style="32" customWidth="1"/>
    <col min="5" max="5" width="12.140625" style="34" customWidth="1"/>
    <col min="6" max="6" width="9.85546875" style="32" customWidth="1"/>
    <col min="7" max="7" width="9.140625" style="32" customWidth="1"/>
    <col min="8" max="8" width="62" style="32" customWidth="1"/>
    <col min="9" max="9" width="11.5703125" style="236" customWidth="1"/>
    <col min="10" max="19" width="0" style="32" hidden="1" customWidth="1"/>
    <col min="20" max="20" width="9.140625" style="32" hidden="1" customWidth="1"/>
    <col min="21" max="26" width="0" style="32" hidden="1" customWidth="1"/>
    <col min="27" max="27" width="9.140625" style="32" hidden="1" customWidth="1"/>
    <col min="28" max="30" width="0" style="32" hidden="1" customWidth="1"/>
    <col min="31" max="31" width="9.140625" style="32" hidden="1" customWidth="1"/>
    <col min="32" max="34" width="0" style="32" hidden="1" customWidth="1"/>
    <col min="35" max="35" width="9.140625" style="32" hidden="1" customWidth="1"/>
    <col min="36" max="46" width="0" style="32" hidden="1" customWidth="1"/>
    <col min="47" max="16384" width="9.140625" style="32" hidden="1"/>
  </cols>
  <sheetData>
    <row r="1" spans="1:9" s="181" customFormat="1" ht="30" customHeight="1" x14ac:dyDescent="0.3">
      <c r="A1" s="763" t="s">
        <v>256</v>
      </c>
      <c r="B1" s="763"/>
      <c r="C1" s="763"/>
      <c r="D1" s="763"/>
      <c r="E1" s="189"/>
      <c r="F1" s="190"/>
      <c r="G1" s="191"/>
      <c r="H1" s="191"/>
      <c r="I1" s="229"/>
    </row>
    <row r="2" spans="1:9" s="181" customFormat="1" ht="5.0999999999999996" customHeight="1" x14ac:dyDescent="0.3">
      <c r="A2" s="140"/>
      <c r="B2" s="141"/>
      <c r="C2" s="140"/>
      <c r="D2" s="473"/>
      <c r="E2" s="28"/>
      <c r="G2" s="106"/>
      <c r="H2" s="106"/>
      <c r="I2" s="230"/>
    </row>
    <row r="3" spans="1:9" ht="15" customHeight="1" x14ac:dyDescent="0.25">
      <c r="B3" s="241" t="s">
        <v>188</v>
      </c>
      <c r="D3" s="55"/>
      <c r="E3" s="55"/>
      <c r="F3" s="31"/>
      <c r="G3" s="764"/>
      <c r="H3" s="764"/>
      <c r="I3" s="764"/>
    </row>
    <row r="4" spans="1:9" ht="3.95" hidden="1" customHeight="1" x14ac:dyDescent="0.25">
      <c r="B4" s="241"/>
      <c r="C4" s="55"/>
      <c r="D4" s="55"/>
      <c r="E4" s="55"/>
      <c r="F4" s="31"/>
      <c r="G4" s="764"/>
      <c r="H4" s="764"/>
      <c r="I4" s="764"/>
    </row>
    <row r="5" spans="1:9" ht="15" customHeight="1" x14ac:dyDescent="0.25">
      <c r="A5" s="140"/>
      <c r="B5" s="241" t="s">
        <v>381</v>
      </c>
      <c r="C5" s="188"/>
      <c r="D5" s="188"/>
      <c r="E5" s="55"/>
      <c r="F5" s="31"/>
      <c r="G5" s="764"/>
      <c r="H5" s="764"/>
      <c r="I5" s="764"/>
    </row>
    <row r="6" spans="1:9" ht="15.75" customHeight="1" x14ac:dyDescent="0.25">
      <c r="C6" s="188"/>
      <c r="D6" s="188"/>
      <c r="F6" s="31"/>
      <c r="G6" s="58"/>
      <c r="H6" s="78"/>
      <c r="I6" s="231"/>
    </row>
    <row r="7" spans="1:9" ht="31.5" customHeight="1" x14ac:dyDescent="0.25">
      <c r="B7" s="773" t="s">
        <v>257</v>
      </c>
      <c r="C7" s="773"/>
      <c r="D7" s="773"/>
      <c r="E7" s="773"/>
      <c r="F7" s="31"/>
      <c r="G7" s="58"/>
      <c r="H7" s="78"/>
      <c r="I7" s="231"/>
    </row>
    <row r="8" spans="1:9" ht="11.25" customHeight="1" x14ac:dyDescent="0.25">
      <c r="B8" s="477"/>
      <c r="C8" s="477"/>
      <c r="D8" s="477"/>
      <c r="E8" s="477"/>
      <c r="F8" s="31"/>
      <c r="G8" s="58"/>
      <c r="H8" s="78"/>
      <c r="I8" s="231"/>
    </row>
    <row r="9" spans="1:9" ht="49.5" customHeight="1" x14ac:dyDescent="0.25">
      <c r="B9" s="773" t="s">
        <v>482</v>
      </c>
      <c r="C9" s="773"/>
      <c r="D9" s="773"/>
      <c r="E9" s="773"/>
      <c r="F9" s="31"/>
      <c r="G9" s="58"/>
      <c r="H9" s="78"/>
      <c r="I9" s="231"/>
    </row>
    <row r="10" spans="1:9" s="488" customFormat="1" ht="11.25" customHeight="1" x14ac:dyDescent="0.25">
      <c r="B10" s="563"/>
      <c r="C10" s="563"/>
      <c r="D10" s="563"/>
      <c r="E10" s="563"/>
      <c r="G10" s="564"/>
      <c r="H10" s="565"/>
      <c r="I10" s="521"/>
    </row>
    <row r="11" spans="1:9" ht="29.25" customHeight="1" x14ac:dyDescent="0.25">
      <c r="B11" s="762" t="s">
        <v>371</v>
      </c>
      <c r="C11" s="762"/>
      <c r="D11" s="762"/>
      <c r="E11" s="762"/>
      <c r="F11" s="31"/>
      <c r="I11" s="232"/>
    </row>
    <row r="12" spans="1:9" ht="15" customHeight="1" x14ac:dyDescent="0.25">
      <c r="B12" s="48" t="s">
        <v>227</v>
      </c>
      <c r="F12" s="31"/>
      <c r="G12" s="48" t="s">
        <v>228</v>
      </c>
      <c r="H12" s="78"/>
      <c r="I12" s="233"/>
    </row>
    <row r="13" spans="1:9" ht="15" customHeight="1" x14ac:dyDescent="0.25">
      <c r="A13" s="765" t="s">
        <v>258</v>
      </c>
      <c r="B13" s="766"/>
      <c r="C13" s="766"/>
      <c r="D13" s="767"/>
      <c r="E13" s="771" t="s">
        <v>372</v>
      </c>
      <c r="F13" s="31"/>
      <c r="G13" s="774" t="s">
        <v>484</v>
      </c>
      <c r="H13" s="775"/>
      <c r="I13" s="234"/>
    </row>
    <row r="14" spans="1:9" ht="42.75" customHeight="1" x14ac:dyDescent="0.25">
      <c r="A14" s="768"/>
      <c r="B14" s="769"/>
      <c r="C14" s="769"/>
      <c r="D14" s="770"/>
      <c r="E14" s="772"/>
      <c r="F14" s="31"/>
      <c r="G14" s="776"/>
      <c r="H14" s="777"/>
      <c r="I14" s="234"/>
    </row>
    <row r="15" spans="1:9" ht="15" customHeight="1" x14ac:dyDescent="0.25">
      <c r="A15" s="623"/>
      <c r="B15" s="626" t="s">
        <v>483</v>
      </c>
      <c r="C15" s="625"/>
      <c r="D15" s="625"/>
      <c r="E15" s="624"/>
      <c r="F15" s="31"/>
      <c r="G15" s="776"/>
      <c r="H15" s="777"/>
      <c r="I15" s="234"/>
    </row>
    <row r="16" spans="1:9" ht="19.5" customHeight="1" x14ac:dyDescent="0.25">
      <c r="A16" s="778" t="s">
        <v>0</v>
      </c>
      <c r="B16" s="787" t="s">
        <v>259</v>
      </c>
      <c r="C16" s="785" t="s">
        <v>260</v>
      </c>
      <c r="D16" s="785"/>
      <c r="E16" s="622" t="s">
        <v>302</v>
      </c>
      <c r="F16" s="31"/>
      <c r="G16" s="300"/>
      <c r="H16" s="299" t="s">
        <v>365</v>
      </c>
      <c r="I16" s="235"/>
    </row>
    <row r="17" spans="1:10" ht="19.5" customHeight="1" x14ac:dyDescent="0.25">
      <c r="A17" s="779"/>
      <c r="B17" s="783"/>
      <c r="C17" s="786" t="s">
        <v>312</v>
      </c>
      <c r="D17" s="786"/>
      <c r="E17" s="513" t="s">
        <v>302</v>
      </c>
      <c r="F17" s="31"/>
      <c r="G17" s="302"/>
      <c r="H17" s="299" t="s">
        <v>323</v>
      </c>
      <c r="I17" s="235"/>
    </row>
    <row r="18" spans="1:10" ht="19.5" customHeight="1" x14ac:dyDescent="0.25">
      <c r="A18" s="784" t="s">
        <v>58</v>
      </c>
      <c r="B18" s="783" t="s">
        <v>261</v>
      </c>
      <c r="C18" s="780" t="s">
        <v>262</v>
      </c>
      <c r="D18" s="780"/>
      <c r="E18" s="799" t="s">
        <v>304</v>
      </c>
      <c r="F18" s="31"/>
      <c r="G18" s="302"/>
      <c r="H18" s="299" t="s">
        <v>325</v>
      </c>
      <c r="I18" s="235"/>
    </row>
    <row r="19" spans="1:10" ht="19.5" customHeight="1" x14ac:dyDescent="0.25">
      <c r="A19" s="784"/>
      <c r="B19" s="783"/>
      <c r="C19" s="781" t="s">
        <v>263</v>
      </c>
      <c r="D19" s="781"/>
      <c r="E19" s="800"/>
      <c r="F19" s="31"/>
      <c r="G19" s="302"/>
      <c r="H19" s="299" t="s">
        <v>326</v>
      </c>
      <c r="I19" s="235"/>
    </row>
    <row r="20" spans="1:10" ht="19.5" customHeight="1" x14ac:dyDescent="0.25">
      <c r="A20" s="784"/>
      <c r="B20" s="783"/>
      <c r="C20" s="782" t="s">
        <v>317</v>
      </c>
      <c r="D20" s="782"/>
      <c r="E20" s="801"/>
      <c r="F20" s="31"/>
      <c r="G20" s="302"/>
      <c r="H20" s="299" t="s">
        <v>327</v>
      </c>
      <c r="I20" s="235"/>
    </row>
    <row r="21" spans="1:10" ht="19.5" customHeight="1" x14ac:dyDescent="0.25">
      <c r="A21" s="784" t="s">
        <v>59</v>
      </c>
      <c r="B21" s="783" t="s">
        <v>264</v>
      </c>
      <c r="C21" s="786" t="s">
        <v>307</v>
      </c>
      <c r="D21" s="786"/>
      <c r="E21" s="514" t="s">
        <v>304</v>
      </c>
      <c r="F21" s="31"/>
      <c r="G21" s="302"/>
      <c r="H21" s="299" t="s">
        <v>328</v>
      </c>
      <c r="I21" s="235"/>
    </row>
    <row r="22" spans="1:10" ht="19.5" customHeight="1" x14ac:dyDescent="0.25">
      <c r="A22" s="784"/>
      <c r="B22" s="783"/>
      <c r="C22" s="782" t="s">
        <v>318</v>
      </c>
      <c r="D22" s="782"/>
      <c r="E22" s="514" t="s">
        <v>302</v>
      </c>
      <c r="F22" s="31"/>
      <c r="G22" s="302"/>
      <c r="H22" s="299" t="s">
        <v>329</v>
      </c>
      <c r="I22" s="235"/>
    </row>
    <row r="23" spans="1:10" ht="19.5" customHeight="1" x14ac:dyDescent="0.25">
      <c r="A23" s="784" t="s">
        <v>60</v>
      </c>
      <c r="B23" s="788" t="s">
        <v>265</v>
      </c>
      <c r="C23" s="786" t="s">
        <v>308</v>
      </c>
      <c r="D23" s="786"/>
      <c r="E23" s="514" t="s">
        <v>302</v>
      </c>
      <c r="F23" s="31"/>
      <c r="G23" s="480"/>
      <c r="H23" s="481"/>
      <c r="I23" s="235"/>
    </row>
    <row r="24" spans="1:10" ht="15" customHeight="1" x14ac:dyDescent="0.25">
      <c r="A24" s="784"/>
      <c r="B24" s="788"/>
      <c r="C24" s="781" t="s">
        <v>267</v>
      </c>
      <c r="D24" s="781"/>
      <c r="E24" s="514" t="s">
        <v>302</v>
      </c>
      <c r="F24" s="31"/>
      <c r="G24" s="480"/>
      <c r="H24" s="488"/>
      <c r="I24" s="488"/>
      <c r="J24" s="153"/>
    </row>
    <row r="25" spans="1:10" ht="19.5" customHeight="1" x14ac:dyDescent="0.25">
      <c r="A25" s="784"/>
      <c r="B25" s="788"/>
      <c r="C25" s="781" t="s">
        <v>268</v>
      </c>
      <c r="D25" s="781"/>
      <c r="E25" s="514" t="s">
        <v>302</v>
      </c>
      <c r="F25" s="31"/>
      <c r="G25" s="480"/>
      <c r="I25" s="32"/>
    </row>
    <row r="26" spans="1:10" ht="19.5" customHeight="1" x14ac:dyDescent="0.25">
      <c r="A26" s="478" t="s">
        <v>61</v>
      </c>
      <c r="B26" s="512" t="s">
        <v>337</v>
      </c>
      <c r="C26" s="786" t="s">
        <v>266</v>
      </c>
      <c r="D26" s="786"/>
      <c r="E26" s="514" t="s">
        <v>304</v>
      </c>
      <c r="F26" s="31"/>
      <c r="G26" s="480"/>
      <c r="H26" s="488"/>
      <c r="I26" s="32"/>
    </row>
    <row r="27" spans="1:10" ht="19.5" customHeight="1" x14ac:dyDescent="0.25">
      <c r="A27" s="784" t="s">
        <v>121</v>
      </c>
      <c r="B27" s="788" t="s">
        <v>269</v>
      </c>
      <c r="C27" s="786" t="s">
        <v>309</v>
      </c>
      <c r="D27" s="786"/>
      <c r="E27" s="514" t="s">
        <v>302</v>
      </c>
      <c r="F27" s="31"/>
      <c r="G27" s="480"/>
      <c r="H27" s="488"/>
      <c r="I27" s="32"/>
    </row>
    <row r="28" spans="1:10" ht="19.5" customHeight="1" x14ac:dyDescent="0.25">
      <c r="A28" s="784"/>
      <c r="B28" s="788"/>
      <c r="C28" s="781" t="s">
        <v>303</v>
      </c>
      <c r="D28" s="781"/>
      <c r="E28" s="514" t="s">
        <v>302</v>
      </c>
      <c r="F28" s="31"/>
      <c r="G28" s="480"/>
      <c r="H28" s="488"/>
      <c r="I28" s="32"/>
    </row>
    <row r="29" spans="1:10" ht="19.5" customHeight="1" x14ac:dyDescent="0.25">
      <c r="A29" s="784"/>
      <c r="B29" s="788"/>
      <c r="C29" s="781" t="s">
        <v>270</v>
      </c>
      <c r="D29" s="781"/>
      <c r="E29" s="514" t="s">
        <v>302</v>
      </c>
      <c r="F29" s="31"/>
      <c r="G29" s="480"/>
      <c r="H29" s="488"/>
      <c r="I29" s="32"/>
    </row>
    <row r="30" spans="1:10" ht="28.5" customHeight="1" x14ac:dyDescent="0.25">
      <c r="A30" s="784" t="s">
        <v>203</v>
      </c>
      <c r="B30" s="783" t="s">
        <v>271</v>
      </c>
      <c r="C30" s="786" t="s">
        <v>338</v>
      </c>
      <c r="D30" s="786"/>
      <c r="E30" s="514" t="s">
        <v>302</v>
      </c>
      <c r="F30" s="31"/>
      <c r="G30" s="480"/>
      <c r="H30" s="488"/>
      <c r="I30" s="32"/>
    </row>
    <row r="31" spans="1:10" ht="20.25" customHeight="1" x14ac:dyDescent="0.25">
      <c r="A31" s="784"/>
      <c r="B31" s="783"/>
      <c r="C31" s="782" t="s">
        <v>272</v>
      </c>
      <c r="D31" s="782"/>
      <c r="E31" s="514" t="s">
        <v>302</v>
      </c>
      <c r="F31" s="31"/>
      <c r="G31" s="480"/>
      <c r="H31" s="488"/>
      <c r="I31" s="32"/>
    </row>
    <row r="32" spans="1:10" ht="19.5" customHeight="1" x14ac:dyDescent="0.25">
      <c r="A32" s="478" t="s">
        <v>133</v>
      </c>
      <c r="B32" s="512" t="s">
        <v>273</v>
      </c>
      <c r="C32" s="786" t="s">
        <v>274</v>
      </c>
      <c r="D32" s="786"/>
      <c r="E32" s="514" t="s">
        <v>302</v>
      </c>
      <c r="F32" s="35"/>
      <c r="G32" s="480"/>
      <c r="H32" s="559"/>
      <c r="I32" s="32"/>
    </row>
    <row r="33" spans="1:9" ht="69.75" customHeight="1" x14ac:dyDescent="0.25">
      <c r="A33" s="478" t="s">
        <v>211</v>
      </c>
      <c r="B33" s="534" t="s">
        <v>349</v>
      </c>
      <c r="C33" s="786" t="s">
        <v>275</v>
      </c>
      <c r="D33" s="786"/>
      <c r="E33" s="514" t="s">
        <v>302</v>
      </c>
      <c r="G33" s="480"/>
      <c r="H33" s="488"/>
      <c r="I33" s="32"/>
    </row>
    <row r="34" spans="1:9" ht="39" customHeight="1" x14ac:dyDescent="0.25">
      <c r="A34" s="478" t="s">
        <v>212</v>
      </c>
      <c r="B34" s="515" t="s">
        <v>276</v>
      </c>
      <c r="C34" s="793" t="s">
        <v>277</v>
      </c>
      <c r="D34" s="793"/>
      <c r="E34" s="514" t="s">
        <v>302</v>
      </c>
      <c r="G34" s="480"/>
      <c r="H34" s="556"/>
      <c r="I34" s="557"/>
    </row>
    <row r="35" spans="1:9" ht="40.5" customHeight="1" x14ac:dyDescent="0.25">
      <c r="A35" s="478" t="s">
        <v>278</v>
      </c>
      <c r="B35" s="516" t="s">
        <v>279</v>
      </c>
      <c r="C35" s="793" t="s">
        <v>280</v>
      </c>
      <c r="D35" s="793"/>
      <c r="E35" s="514" t="s">
        <v>302</v>
      </c>
      <c r="G35" s="480"/>
      <c r="H35" s="556"/>
      <c r="I35" s="558"/>
    </row>
    <row r="36" spans="1:9" ht="19.5" customHeight="1" x14ac:dyDescent="0.25">
      <c r="A36" s="790" t="s">
        <v>281</v>
      </c>
      <c r="B36" s="796" t="s">
        <v>282</v>
      </c>
      <c r="C36" s="786" t="s">
        <v>310</v>
      </c>
      <c r="D36" s="786"/>
      <c r="E36" s="610" t="s">
        <v>304</v>
      </c>
      <c r="G36" s="480"/>
      <c r="H36" s="556"/>
      <c r="I36" s="558"/>
    </row>
    <row r="37" spans="1:9" ht="19.5" customHeight="1" x14ac:dyDescent="0.25">
      <c r="A37" s="791"/>
      <c r="B37" s="797"/>
      <c r="C37" s="789" t="s">
        <v>283</v>
      </c>
      <c r="D37" s="789"/>
      <c r="E37" s="610" t="s">
        <v>302</v>
      </c>
      <c r="G37" s="480"/>
      <c r="H37" s="556"/>
      <c r="I37" s="519"/>
    </row>
    <row r="38" spans="1:9" ht="19.5" customHeight="1" x14ac:dyDescent="0.25">
      <c r="A38" s="792"/>
      <c r="B38" s="798"/>
      <c r="C38" s="794" t="s">
        <v>319</v>
      </c>
      <c r="D38" s="795"/>
      <c r="E38" s="610" t="s">
        <v>302</v>
      </c>
      <c r="G38" s="480"/>
      <c r="H38" s="556"/>
      <c r="I38" s="519"/>
    </row>
    <row r="39" spans="1:9" ht="25.5" customHeight="1" x14ac:dyDescent="0.25">
      <c r="A39" s="478" t="s">
        <v>284</v>
      </c>
      <c r="B39" s="512" t="s">
        <v>306</v>
      </c>
      <c r="C39" s="802" t="s">
        <v>348</v>
      </c>
      <c r="D39" s="802"/>
      <c r="E39" s="610" t="s">
        <v>304</v>
      </c>
      <c r="G39" s="480"/>
      <c r="H39" s="556"/>
      <c r="I39" s="519"/>
    </row>
    <row r="40" spans="1:9" ht="19.5" customHeight="1" x14ac:dyDescent="0.25">
      <c r="A40" s="478" t="s">
        <v>285</v>
      </c>
      <c r="B40" s="517" t="s">
        <v>286</v>
      </c>
      <c r="C40" s="786" t="s">
        <v>311</v>
      </c>
      <c r="D40" s="786"/>
      <c r="E40" s="611" t="s">
        <v>304</v>
      </c>
      <c r="G40" s="164"/>
      <c r="H40" s="556"/>
      <c r="I40" s="519"/>
    </row>
    <row r="41" spans="1:9" ht="19.5" customHeight="1" x14ac:dyDescent="0.25">
      <c r="A41" s="784" t="s">
        <v>287</v>
      </c>
      <c r="B41" s="788" t="s">
        <v>288</v>
      </c>
      <c r="C41" s="786" t="s">
        <v>339</v>
      </c>
      <c r="D41" s="786"/>
      <c r="E41" s="610" t="s">
        <v>302</v>
      </c>
      <c r="G41" s="164"/>
      <c r="H41" s="164"/>
      <c r="I41" s="235"/>
    </row>
    <row r="42" spans="1:9" ht="19.5" customHeight="1" x14ac:dyDescent="0.25">
      <c r="A42" s="784"/>
      <c r="B42" s="788"/>
      <c r="C42" s="781" t="s">
        <v>289</v>
      </c>
      <c r="D42" s="781"/>
      <c r="E42" s="610" t="s">
        <v>302</v>
      </c>
    </row>
    <row r="43" spans="1:9" ht="19.5" customHeight="1" x14ac:dyDescent="0.25">
      <c r="A43" s="784"/>
      <c r="B43" s="788"/>
      <c r="C43" s="789" t="s">
        <v>290</v>
      </c>
      <c r="D43" s="789"/>
      <c r="E43" s="610" t="s">
        <v>302</v>
      </c>
    </row>
    <row r="44" spans="1:9" ht="19.5" customHeight="1" x14ac:dyDescent="0.25">
      <c r="A44" s="478" t="s">
        <v>291</v>
      </c>
      <c r="B44" s="517" t="s">
        <v>292</v>
      </c>
      <c r="C44" s="786" t="s">
        <v>313</v>
      </c>
      <c r="D44" s="786"/>
      <c r="E44" s="610" t="s">
        <v>302</v>
      </c>
    </row>
    <row r="45" spans="1:9" ht="19.5" customHeight="1" x14ac:dyDescent="0.25">
      <c r="A45" s="478" t="s">
        <v>293</v>
      </c>
      <c r="B45" s="516" t="s">
        <v>294</v>
      </c>
      <c r="C45" s="793" t="s">
        <v>295</v>
      </c>
      <c r="D45" s="793"/>
      <c r="E45" s="610" t="s">
        <v>304</v>
      </c>
    </row>
    <row r="46" spans="1:9" ht="19.5" customHeight="1" x14ac:dyDescent="0.25">
      <c r="A46" s="478" t="s">
        <v>296</v>
      </c>
      <c r="B46" s="517" t="s">
        <v>297</v>
      </c>
      <c r="C46" s="786" t="s">
        <v>298</v>
      </c>
      <c r="D46" s="786"/>
      <c r="E46" s="610" t="s">
        <v>302</v>
      </c>
    </row>
    <row r="47" spans="1:9" s="488" customFormat="1" ht="19.5" customHeight="1" x14ac:dyDescent="0.25">
      <c r="A47" s="784" t="s">
        <v>299</v>
      </c>
      <c r="B47" s="788" t="s">
        <v>300</v>
      </c>
      <c r="C47" s="786" t="s">
        <v>314</v>
      </c>
      <c r="D47" s="786"/>
      <c r="E47" s="610" t="s">
        <v>302</v>
      </c>
      <c r="I47" s="518"/>
    </row>
    <row r="48" spans="1:9" s="488" customFormat="1" ht="19.5" customHeight="1" x14ac:dyDescent="0.25">
      <c r="A48" s="784"/>
      <c r="B48" s="788"/>
      <c r="C48" s="789" t="s">
        <v>301</v>
      </c>
      <c r="D48" s="789"/>
      <c r="E48" s="610" t="s">
        <v>302</v>
      </c>
      <c r="G48" s="454"/>
      <c r="H48" s="454"/>
      <c r="I48" s="518"/>
    </row>
    <row r="49" spans="1:9" s="488" customFormat="1" ht="15" customHeight="1" x14ac:dyDescent="0.25">
      <c r="A49" s="455"/>
      <c r="B49" s="471"/>
      <c r="C49" s="479"/>
      <c r="D49" s="479"/>
      <c r="E49" s="479"/>
      <c r="G49" s="454"/>
      <c r="H49" s="454"/>
      <c r="I49" s="518"/>
    </row>
    <row r="50" spans="1:9" s="488" customFormat="1" ht="6" customHeight="1" x14ac:dyDescent="0.25">
      <c r="A50" s="466"/>
      <c r="B50" s="467"/>
      <c r="C50" s="466"/>
      <c r="D50" s="466"/>
      <c r="E50" s="153"/>
      <c r="F50" s="153"/>
      <c r="G50" s="118"/>
      <c r="H50" s="535"/>
      <c r="I50" s="535"/>
    </row>
    <row r="51" spans="1:9" ht="6" customHeight="1" x14ac:dyDescent="0.25">
      <c r="A51" s="466"/>
      <c r="B51" s="467"/>
      <c r="C51" s="466"/>
      <c r="D51" s="466"/>
      <c r="E51" s="153"/>
      <c r="F51" s="153"/>
      <c r="G51" s="118"/>
      <c r="H51" s="454"/>
      <c r="I51" s="454"/>
    </row>
    <row r="52" spans="1:9" x14ac:dyDescent="0.25">
      <c r="A52" s="237"/>
      <c r="B52" s="238"/>
      <c r="C52" s="237"/>
      <c r="D52" s="237"/>
      <c r="E52" s="242" t="s">
        <v>222</v>
      </c>
      <c r="G52" s="118"/>
      <c r="H52" s="118"/>
      <c r="I52" s="413"/>
    </row>
    <row r="53" spans="1:9" x14ac:dyDescent="0.25">
      <c r="E53" s="32"/>
      <c r="G53" s="118"/>
      <c r="H53" s="118"/>
      <c r="I53" s="413"/>
    </row>
    <row r="54" spans="1:9" x14ac:dyDescent="0.25">
      <c r="G54" s="118"/>
      <c r="H54" s="118"/>
      <c r="I54" s="413"/>
    </row>
    <row r="55" spans="1:9" x14ac:dyDescent="0.25">
      <c r="G55" s="118"/>
      <c r="H55" s="118"/>
      <c r="I55" s="413"/>
    </row>
    <row r="56" spans="1:9" x14ac:dyDescent="0.25">
      <c r="G56" s="118"/>
      <c r="H56" s="118"/>
      <c r="I56" s="413"/>
    </row>
    <row r="57" spans="1:9" x14ac:dyDescent="0.25">
      <c r="G57" s="118"/>
      <c r="H57" s="118"/>
      <c r="I57" s="413"/>
    </row>
    <row r="58" spans="1:9" x14ac:dyDescent="0.25">
      <c r="G58" s="118"/>
      <c r="H58" s="118"/>
      <c r="I58" s="413"/>
    </row>
    <row r="59" spans="1:9" x14ac:dyDescent="0.25">
      <c r="G59" s="118"/>
      <c r="H59" s="118"/>
      <c r="I59" s="413"/>
    </row>
    <row r="60" spans="1:9" x14ac:dyDescent="0.25">
      <c r="G60" s="118"/>
      <c r="H60" s="118"/>
      <c r="I60" s="413"/>
    </row>
    <row r="61" spans="1:9" x14ac:dyDescent="0.25">
      <c r="G61" s="118"/>
      <c r="H61" s="118"/>
      <c r="I61" s="413"/>
    </row>
    <row r="62" spans="1:9" x14ac:dyDescent="0.25">
      <c r="G62" s="118"/>
      <c r="H62" s="118"/>
      <c r="I62" s="413"/>
    </row>
    <row r="63" spans="1:9" x14ac:dyDescent="0.25">
      <c r="G63" s="118"/>
      <c r="H63" s="118"/>
      <c r="I63" s="413"/>
    </row>
    <row r="64" spans="1:9" x14ac:dyDescent="0.25">
      <c r="G64" s="118"/>
      <c r="H64" s="118"/>
      <c r="I64" s="413"/>
    </row>
    <row r="65" spans="7:9" x14ac:dyDescent="0.25">
      <c r="G65" s="118"/>
      <c r="H65" s="118"/>
      <c r="I65" s="413"/>
    </row>
    <row r="66" spans="7:9" x14ac:dyDescent="0.25">
      <c r="G66" s="118"/>
      <c r="H66" s="118"/>
      <c r="I66" s="413"/>
    </row>
    <row r="67" spans="7:9" x14ac:dyDescent="0.25">
      <c r="G67" s="118"/>
      <c r="H67" s="118"/>
      <c r="I67" s="413"/>
    </row>
    <row r="68" spans="7:9" x14ac:dyDescent="0.25">
      <c r="G68" s="118"/>
      <c r="H68" s="118"/>
      <c r="I68" s="413"/>
    </row>
    <row r="69" spans="7:9" x14ac:dyDescent="0.25">
      <c r="G69" s="118"/>
      <c r="H69" s="118"/>
      <c r="I69" s="413"/>
    </row>
    <row r="70" spans="7:9" x14ac:dyDescent="0.25">
      <c r="G70" s="118"/>
      <c r="H70" s="118"/>
      <c r="I70" s="413"/>
    </row>
    <row r="71" spans="7:9" x14ac:dyDescent="0.25">
      <c r="G71" s="118"/>
      <c r="H71" s="118"/>
      <c r="I71" s="413"/>
    </row>
    <row r="72" spans="7:9" x14ac:dyDescent="0.25">
      <c r="G72" s="118"/>
      <c r="H72" s="118"/>
      <c r="I72" s="413"/>
    </row>
    <row r="73" spans="7:9" x14ac:dyDescent="0.25">
      <c r="G73" s="118"/>
      <c r="H73" s="118"/>
      <c r="I73" s="413"/>
    </row>
    <row r="74" spans="7:9" x14ac:dyDescent="0.25">
      <c r="G74" s="118"/>
      <c r="H74" s="118"/>
      <c r="I74" s="413"/>
    </row>
    <row r="75" spans="7:9" x14ac:dyDescent="0.25">
      <c r="G75" s="118"/>
      <c r="H75" s="118"/>
      <c r="I75" s="413"/>
    </row>
    <row r="76" spans="7:9" x14ac:dyDescent="0.25">
      <c r="G76" s="118"/>
      <c r="H76" s="118"/>
      <c r="I76" s="413"/>
    </row>
    <row r="77" spans="7:9" x14ac:dyDescent="0.25">
      <c r="G77" s="118"/>
      <c r="H77" s="118"/>
      <c r="I77" s="413"/>
    </row>
    <row r="78" spans="7:9" x14ac:dyDescent="0.25">
      <c r="G78" s="118"/>
      <c r="H78" s="118"/>
      <c r="I78" s="413"/>
    </row>
    <row r="79" spans="7:9" x14ac:dyDescent="0.25">
      <c r="G79" s="118"/>
      <c r="H79" s="118"/>
      <c r="I79" s="413"/>
    </row>
    <row r="80" spans="7:9" x14ac:dyDescent="0.25">
      <c r="G80" s="118"/>
      <c r="H80" s="118"/>
      <c r="I80" s="413"/>
    </row>
    <row r="81" spans="7:9" x14ac:dyDescent="0.25">
      <c r="G81" s="118"/>
      <c r="H81" s="118"/>
      <c r="I81" s="413"/>
    </row>
    <row r="82" spans="7:9" x14ac:dyDescent="0.25">
      <c r="G82" s="118"/>
      <c r="H82" s="118"/>
      <c r="I82" s="413"/>
    </row>
    <row r="83" spans="7:9" x14ac:dyDescent="0.25">
      <c r="G83" s="118"/>
      <c r="H83" s="118"/>
      <c r="I83" s="413"/>
    </row>
    <row r="84" spans="7:9" x14ac:dyDescent="0.25">
      <c r="G84" s="118"/>
      <c r="H84" s="118"/>
      <c r="I84" s="413"/>
    </row>
    <row r="85" spans="7:9" x14ac:dyDescent="0.25">
      <c r="G85" s="118"/>
      <c r="H85" s="118"/>
      <c r="I85" s="413"/>
    </row>
    <row r="86" spans="7:9" x14ac:dyDescent="0.25">
      <c r="G86" s="118"/>
      <c r="H86" s="118"/>
      <c r="I86" s="413"/>
    </row>
    <row r="87" spans="7:9" x14ac:dyDescent="0.25">
      <c r="G87" s="118"/>
      <c r="H87" s="118"/>
      <c r="I87" s="413"/>
    </row>
    <row r="88" spans="7:9" x14ac:dyDescent="0.25">
      <c r="G88" s="118"/>
      <c r="H88" s="118"/>
      <c r="I88" s="413"/>
    </row>
    <row r="89" spans="7:9" x14ac:dyDescent="0.25">
      <c r="G89" s="118"/>
      <c r="H89" s="118"/>
      <c r="I89" s="413"/>
    </row>
    <row r="90" spans="7:9" x14ac:dyDescent="0.25">
      <c r="G90" s="118"/>
      <c r="H90" s="118"/>
      <c r="I90" s="413"/>
    </row>
    <row r="91" spans="7:9" x14ac:dyDescent="0.25">
      <c r="G91" s="118"/>
      <c r="H91" s="118"/>
      <c r="I91" s="413"/>
    </row>
    <row r="92" spans="7:9" x14ac:dyDescent="0.25">
      <c r="G92" s="118"/>
      <c r="H92" s="118"/>
      <c r="I92" s="413"/>
    </row>
    <row r="93" spans="7:9" x14ac:dyDescent="0.25">
      <c r="G93" s="118"/>
      <c r="H93" s="118"/>
      <c r="I93" s="413"/>
    </row>
    <row r="94" spans="7:9" x14ac:dyDescent="0.25">
      <c r="G94" s="118"/>
      <c r="H94" s="118"/>
      <c r="I94" s="413"/>
    </row>
    <row r="95" spans="7:9" x14ac:dyDescent="0.25">
      <c r="G95" s="118"/>
      <c r="H95" s="118"/>
      <c r="I95" s="413"/>
    </row>
    <row r="96" spans="7:9" x14ac:dyDescent="0.25">
      <c r="G96" s="118"/>
      <c r="H96" s="118"/>
      <c r="I96" s="413"/>
    </row>
    <row r="97" spans="7:9" x14ac:dyDescent="0.25">
      <c r="G97" s="118"/>
      <c r="H97" s="118"/>
      <c r="I97" s="413"/>
    </row>
    <row r="98" spans="7:9" x14ac:dyDescent="0.25">
      <c r="G98" s="118"/>
      <c r="H98" s="118"/>
      <c r="I98" s="413"/>
    </row>
    <row r="99" spans="7:9" x14ac:dyDescent="0.25">
      <c r="G99" s="118"/>
      <c r="H99" s="118"/>
      <c r="I99" s="413"/>
    </row>
    <row r="100" spans="7:9" x14ac:dyDescent="0.25">
      <c r="G100" s="118"/>
      <c r="H100" s="118"/>
      <c r="I100" s="413"/>
    </row>
    <row r="101" spans="7:9" x14ac:dyDescent="0.25">
      <c r="G101" s="118"/>
      <c r="H101" s="118"/>
      <c r="I101" s="413"/>
    </row>
    <row r="102" spans="7:9" x14ac:dyDescent="0.25">
      <c r="G102" s="118"/>
      <c r="H102" s="118"/>
      <c r="I102" s="413"/>
    </row>
    <row r="103" spans="7:9" x14ac:dyDescent="0.25">
      <c r="G103" s="118"/>
      <c r="H103" s="118"/>
      <c r="I103" s="413"/>
    </row>
    <row r="104" spans="7:9" x14ac:dyDescent="0.25">
      <c r="G104" s="118"/>
      <c r="H104" s="118"/>
      <c r="I104" s="413"/>
    </row>
    <row r="105" spans="7:9" x14ac:dyDescent="0.25">
      <c r="G105" s="118"/>
      <c r="H105" s="118"/>
      <c r="I105" s="413"/>
    </row>
    <row r="106" spans="7:9" x14ac:dyDescent="0.25">
      <c r="G106" s="118"/>
      <c r="H106" s="118"/>
      <c r="I106" s="413"/>
    </row>
    <row r="107" spans="7:9" x14ac:dyDescent="0.25">
      <c r="G107" s="118"/>
      <c r="H107" s="118"/>
      <c r="I107" s="413"/>
    </row>
    <row r="108" spans="7:9" x14ac:dyDescent="0.25">
      <c r="G108" s="118"/>
      <c r="H108" s="118"/>
      <c r="I108" s="413"/>
    </row>
    <row r="109" spans="7:9" x14ac:dyDescent="0.25">
      <c r="G109" s="118"/>
      <c r="H109" s="118"/>
      <c r="I109" s="413"/>
    </row>
    <row r="110" spans="7:9" x14ac:dyDescent="0.25">
      <c r="G110" s="118"/>
      <c r="H110" s="118"/>
      <c r="I110" s="413"/>
    </row>
    <row r="111" spans="7:9" x14ac:dyDescent="0.25">
      <c r="G111" s="118"/>
      <c r="H111" s="118"/>
      <c r="I111" s="413"/>
    </row>
    <row r="112" spans="7:9" x14ac:dyDescent="0.25">
      <c r="G112" s="118"/>
      <c r="H112" s="118"/>
      <c r="I112" s="413"/>
    </row>
    <row r="113" spans="7:9" x14ac:dyDescent="0.25">
      <c r="G113" s="118"/>
      <c r="H113" s="118"/>
      <c r="I113" s="413"/>
    </row>
    <row r="114" spans="7:9" x14ac:dyDescent="0.25">
      <c r="G114" s="118"/>
      <c r="H114" s="118"/>
      <c r="I114" s="413"/>
    </row>
    <row r="115" spans="7:9" x14ac:dyDescent="0.25">
      <c r="G115" s="118"/>
      <c r="H115" s="118"/>
      <c r="I115" s="413"/>
    </row>
    <row r="116" spans="7:9" x14ac:dyDescent="0.25">
      <c r="G116" s="118"/>
      <c r="H116" s="118"/>
      <c r="I116" s="413"/>
    </row>
    <row r="117" spans="7:9" x14ac:dyDescent="0.25">
      <c r="G117" s="118"/>
      <c r="H117" s="118"/>
      <c r="I117" s="413"/>
    </row>
    <row r="118" spans="7:9" x14ac:dyDescent="0.25">
      <c r="G118" s="118"/>
      <c r="H118" s="118"/>
      <c r="I118" s="413"/>
    </row>
    <row r="119" spans="7:9" x14ac:dyDescent="0.25">
      <c r="G119" s="118"/>
      <c r="H119" s="118"/>
      <c r="I119" s="413"/>
    </row>
    <row r="120" spans="7:9" x14ac:dyDescent="0.25">
      <c r="G120" s="118"/>
      <c r="H120" s="118"/>
      <c r="I120" s="413"/>
    </row>
    <row r="121" spans="7:9" x14ac:dyDescent="0.25">
      <c r="G121" s="118"/>
      <c r="H121" s="118"/>
      <c r="I121" s="413"/>
    </row>
    <row r="122" spans="7:9" x14ac:dyDescent="0.25">
      <c r="G122" s="118"/>
      <c r="H122" s="118"/>
      <c r="I122" s="413"/>
    </row>
    <row r="123" spans="7:9" x14ac:dyDescent="0.25">
      <c r="G123" s="118"/>
      <c r="H123" s="118"/>
      <c r="I123" s="413"/>
    </row>
    <row r="124" spans="7:9" x14ac:dyDescent="0.25">
      <c r="G124" s="118"/>
      <c r="H124" s="118"/>
      <c r="I124" s="413"/>
    </row>
    <row r="125" spans="7:9" x14ac:dyDescent="0.25">
      <c r="G125" s="118"/>
      <c r="H125" s="118"/>
      <c r="I125" s="413"/>
    </row>
    <row r="126" spans="7:9" x14ac:dyDescent="0.25">
      <c r="G126" s="118"/>
      <c r="H126" s="118"/>
      <c r="I126" s="413"/>
    </row>
    <row r="127" spans="7:9" x14ac:dyDescent="0.25">
      <c r="G127" s="118"/>
      <c r="H127" s="118"/>
      <c r="I127" s="413"/>
    </row>
    <row r="128" spans="7:9" x14ac:dyDescent="0.25">
      <c r="G128" s="118"/>
      <c r="H128" s="118"/>
      <c r="I128" s="413"/>
    </row>
    <row r="129" spans="7:9" x14ac:dyDescent="0.25">
      <c r="G129" s="118"/>
      <c r="H129" s="118"/>
      <c r="I129" s="413"/>
    </row>
    <row r="130" spans="7:9" x14ac:dyDescent="0.25">
      <c r="G130" s="118"/>
      <c r="H130" s="118"/>
      <c r="I130" s="413"/>
    </row>
    <row r="131" spans="7:9" x14ac:dyDescent="0.25">
      <c r="G131" s="118"/>
      <c r="H131" s="118"/>
      <c r="I131" s="413"/>
    </row>
    <row r="132" spans="7:9" x14ac:dyDescent="0.25">
      <c r="G132" s="118"/>
      <c r="H132" s="118"/>
      <c r="I132" s="413"/>
    </row>
    <row r="133" spans="7:9" x14ac:dyDescent="0.25">
      <c r="G133" s="118"/>
      <c r="H133" s="118"/>
      <c r="I133" s="413"/>
    </row>
    <row r="134" spans="7:9" x14ac:dyDescent="0.25">
      <c r="G134" s="118"/>
      <c r="H134" s="118"/>
      <c r="I134" s="413"/>
    </row>
    <row r="135" spans="7:9" x14ac:dyDescent="0.25">
      <c r="G135" s="118"/>
      <c r="H135" s="118"/>
      <c r="I135" s="413"/>
    </row>
    <row r="136" spans="7:9" x14ac:dyDescent="0.25">
      <c r="G136" s="118"/>
      <c r="H136" s="118"/>
      <c r="I136" s="413"/>
    </row>
    <row r="137" spans="7:9" x14ac:dyDescent="0.25">
      <c r="G137" s="118"/>
      <c r="H137" s="118"/>
      <c r="I137" s="413"/>
    </row>
    <row r="138" spans="7:9" x14ac:dyDescent="0.25">
      <c r="G138" s="118"/>
      <c r="H138" s="118"/>
      <c r="I138" s="413"/>
    </row>
    <row r="139" spans="7:9" x14ac:dyDescent="0.25">
      <c r="G139" s="118"/>
      <c r="H139" s="118"/>
      <c r="I139" s="413"/>
    </row>
    <row r="140" spans="7:9" x14ac:dyDescent="0.25">
      <c r="G140" s="118"/>
      <c r="H140" s="118"/>
      <c r="I140" s="413"/>
    </row>
    <row r="141" spans="7:9" x14ac:dyDescent="0.25">
      <c r="G141" s="118"/>
      <c r="H141" s="118"/>
      <c r="I141" s="413"/>
    </row>
    <row r="142" spans="7:9" x14ac:dyDescent="0.25">
      <c r="G142" s="118"/>
      <c r="H142" s="118"/>
      <c r="I142" s="413"/>
    </row>
    <row r="143" spans="7:9" x14ac:dyDescent="0.25">
      <c r="G143" s="118"/>
      <c r="H143" s="118"/>
      <c r="I143" s="413"/>
    </row>
    <row r="144" spans="7:9" x14ac:dyDescent="0.25">
      <c r="G144" s="118"/>
      <c r="H144" s="118"/>
      <c r="I144" s="413"/>
    </row>
    <row r="145" spans="7:9" x14ac:dyDescent="0.25">
      <c r="G145" s="118"/>
      <c r="H145" s="118"/>
      <c r="I145" s="413"/>
    </row>
    <row r="146" spans="7:9" x14ac:dyDescent="0.25">
      <c r="G146" s="118"/>
      <c r="H146" s="118"/>
      <c r="I146" s="413"/>
    </row>
    <row r="147" spans="7:9" x14ac:dyDescent="0.25">
      <c r="G147" s="118"/>
      <c r="H147" s="118"/>
      <c r="I147" s="413"/>
    </row>
    <row r="148" spans="7:9" x14ac:dyDescent="0.25">
      <c r="G148" s="118"/>
      <c r="H148" s="118"/>
      <c r="I148" s="413"/>
    </row>
    <row r="149" spans="7:9" x14ac:dyDescent="0.25">
      <c r="G149" s="118"/>
      <c r="H149" s="118"/>
      <c r="I149" s="413"/>
    </row>
    <row r="150" spans="7:9" x14ac:dyDescent="0.25">
      <c r="G150" s="118"/>
      <c r="H150" s="118"/>
      <c r="I150" s="413"/>
    </row>
    <row r="151" spans="7:9" x14ac:dyDescent="0.25">
      <c r="G151" s="118"/>
      <c r="H151" s="118"/>
      <c r="I151" s="413"/>
    </row>
    <row r="152" spans="7:9" x14ac:dyDescent="0.25">
      <c r="G152" s="118"/>
      <c r="H152" s="118"/>
      <c r="I152" s="413"/>
    </row>
    <row r="153" spans="7:9" x14ac:dyDescent="0.25">
      <c r="G153" s="118"/>
      <c r="H153" s="118"/>
      <c r="I153" s="413"/>
    </row>
    <row r="154" spans="7:9" x14ac:dyDescent="0.25">
      <c r="G154" s="118"/>
      <c r="H154" s="118"/>
      <c r="I154" s="413"/>
    </row>
    <row r="155" spans="7:9" x14ac:dyDescent="0.25">
      <c r="G155" s="118"/>
      <c r="H155" s="118"/>
      <c r="I155" s="413"/>
    </row>
    <row r="156" spans="7:9" x14ac:dyDescent="0.25">
      <c r="G156" s="118"/>
      <c r="H156" s="118"/>
      <c r="I156" s="413"/>
    </row>
    <row r="157" spans="7:9" x14ac:dyDescent="0.25">
      <c r="G157" s="118"/>
      <c r="H157" s="118"/>
      <c r="I157" s="413"/>
    </row>
    <row r="158" spans="7:9" x14ac:dyDescent="0.25">
      <c r="G158" s="118"/>
      <c r="H158" s="118"/>
      <c r="I158" s="413"/>
    </row>
    <row r="159" spans="7:9" x14ac:dyDescent="0.25">
      <c r="G159" s="118"/>
      <c r="H159" s="118"/>
      <c r="I159" s="413"/>
    </row>
    <row r="160" spans="7:9" x14ac:dyDescent="0.25">
      <c r="G160" s="118"/>
      <c r="H160" s="118"/>
      <c r="I160" s="413"/>
    </row>
    <row r="161" spans="7:9" x14ac:dyDescent="0.25">
      <c r="G161" s="118"/>
      <c r="H161" s="118"/>
      <c r="I161" s="413"/>
    </row>
    <row r="162" spans="7:9" x14ac:dyDescent="0.25">
      <c r="G162" s="118"/>
      <c r="H162" s="118"/>
      <c r="I162" s="413"/>
    </row>
    <row r="163" spans="7:9" x14ac:dyDescent="0.25">
      <c r="G163" s="118"/>
      <c r="H163" s="118"/>
      <c r="I163" s="413"/>
    </row>
    <row r="164" spans="7:9" x14ac:dyDescent="0.25">
      <c r="G164" s="118"/>
      <c r="H164" s="118"/>
      <c r="I164" s="413"/>
    </row>
    <row r="165" spans="7:9" x14ac:dyDescent="0.25">
      <c r="G165" s="118"/>
      <c r="H165" s="118"/>
      <c r="I165" s="413"/>
    </row>
    <row r="166" spans="7:9" x14ac:dyDescent="0.25">
      <c r="G166" s="118"/>
      <c r="H166" s="118"/>
      <c r="I166" s="413"/>
    </row>
    <row r="167" spans="7:9" x14ac:dyDescent="0.25">
      <c r="G167" s="118"/>
      <c r="H167" s="118"/>
      <c r="I167" s="413"/>
    </row>
    <row r="168" spans="7:9" x14ac:dyDescent="0.25">
      <c r="G168" s="118"/>
      <c r="H168" s="118"/>
      <c r="I168" s="413"/>
    </row>
    <row r="169" spans="7:9" x14ac:dyDescent="0.25">
      <c r="G169" s="118"/>
      <c r="H169" s="118"/>
      <c r="I169" s="413"/>
    </row>
    <row r="170" spans="7:9" x14ac:dyDescent="0.25">
      <c r="G170" s="118"/>
      <c r="H170" s="118"/>
      <c r="I170" s="413"/>
    </row>
    <row r="171" spans="7:9" x14ac:dyDescent="0.25">
      <c r="G171" s="118"/>
      <c r="H171" s="118"/>
      <c r="I171" s="413"/>
    </row>
    <row r="172" spans="7:9" x14ac:dyDescent="0.25">
      <c r="G172" s="118"/>
      <c r="H172" s="118"/>
      <c r="I172" s="413"/>
    </row>
    <row r="173" spans="7:9" x14ac:dyDescent="0.25">
      <c r="G173" s="118"/>
      <c r="H173" s="118"/>
      <c r="I173" s="413"/>
    </row>
    <row r="174" spans="7:9" x14ac:dyDescent="0.25">
      <c r="G174" s="118"/>
      <c r="H174" s="118"/>
      <c r="I174" s="413"/>
    </row>
    <row r="175" spans="7:9" x14ac:dyDescent="0.25">
      <c r="G175" s="118"/>
      <c r="H175" s="118"/>
      <c r="I175" s="413"/>
    </row>
    <row r="176" spans="7:9" x14ac:dyDescent="0.25">
      <c r="G176" s="118"/>
      <c r="H176" s="118"/>
      <c r="I176" s="413"/>
    </row>
    <row r="177" spans="7:9" x14ac:dyDescent="0.25">
      <c r="G177" s="118"/>
      <c r="H177" s="118"/>
      <c r="I177" s="413"/>
    </row>
    <row r="178" spans="7:9" x14ac:dyDescent="0.25">
      <c r="G178" s="118"/>
      <c r="H178" s="118"/>
      <c r="I178" s="413"/>
    </row>
    <row r="179" spans="7:9" x14ac:dyDescent="0.25">
      <c r="G179" s="118"/>
      <c r="H179" s="118"/>
      <c r="I179" s="413"/>
    </row>
    <row r="180" spans="7:9" x14ac:dyDescent="0.25">
      <c r="G180" s="118"/>
      <c r="H180" s="118"/>
      <c r="I180" s="413"/>
    </row>
    <row r="181" spans="7:9" x14ac:dyDescent="0.25">
      <c r="G181" s="118"/>
      <c r="H181" s="118"/>
      <c r="I181" s="413"/>
    </row>
    <row r="182" spans="7:9" x14ac:dyDescent="0.25">
      <c r="G182" s="118"/>
      <c r="H182" s="118"/>
      <c r="I182" s="413"/>
    </row>
    <row r="183" spans="7:9" x14ac:dyDescent="0.25">
      <c r="G183" s="118"/>
      <c r="H183" s="118"/>
      <c r="I183" s="413"/>
    </row>
    <row r="184" spans="7:9" x14ac:dyDescent="0.25">
      <c r="G184" s="118"/>
      <c r="H184" s="118"/>
      <c r="I184" s="413"/>
    </row>
    <row r="185" spans="7:9" x14ac:dyDescent="0.25">
      <c r="G185" s="118"/>
      <c r="H185" s="118"/>
      <c r="I185" s="413"/>
    </row>
    <row r="186" spans="7:9" x14ac:dyDescent="0.25">
      <c r="G186" s="118"/>
      <c r="H186" s="118"/>
      <c r="I186" s="413"/>
    </row>
    <row r="187" spans="7:9" x14ac:dyDescent="0.25">
      <c r="G187" s="118"/>
      <c r="H187" s="118"/>
      <c r="I187" s="413"/>
    </row>
    <row r="188" spans="7:9" x14ac:dyDescent="0.25">
      <c r="G188" s="118"/>
      <c r="H188" s="118"/>
      <c r="I188" s="413"/>
    </row>
    <row r="189" spans="7:9" x14ac:dyDescent="0.25">
      <c r="G189" s="118"/>
      <c r="H189" s="118"/>
      <c r="I189" s="413"/>
    </row>
    <row r="190" spans="7:9" x14ac:dyDescent="0.25">
      <c r="G190" s="118"/>
      <c r="H190" s="118"/>
      <c r="I190" s="413"/>
    </row>
    <row r="191" spans="7:9" x14ac:dyDescent="0.25">
      <c r="G191" s="118"/>
      <c r="H191" s="118"/>
      <c r="I191" s="413"/>
    </row>
    <row r="192" spans="7:9" x14ac:dyDescent="0.25">
      <c r="G192" s="118"/>
      <c r="H192" s="118"/>
      <c r="I192" s="413"/>
    </row>
    <row r="193" spans="7:9" x14ac:dyDescent="0.25">
      <c r="G193" s="118"/>
      <c r="H193" s="118"/>
      <c r="I193" s="413"/>
    </row>
    <row r="194" spans="7:9" x14ac:dyDescent="0.25">
      <c r="G194" s="118"/>
      <c r="H194" s="118"/>
      <c r="I194" s="413"/>
    </row>
    <row r="195" spans="7:9" x14ac:dyDescent="0.25">
      <c r="G195" s="118"/>
      <c r="H195" s="118"/>
      <c r="I195" s="413"/>
    </row>
    <row r="196" spans="7:9" x14ac:dyDescent="0.25">
      <c r="G196" s="118"/>
      <c r="H196" s="118"/>
      <c r="I196" s="413"/>
    </row>
    <row r="197" spans="7:9" x14ac:dyDescent="0.25">
      <c r="G197" s="118"/>
      <c r="H197" s="118"/>
      <c r="I197" s="413"/>
    </row>
    <row r="198" spans="7:9" x14ac:dyDescent="0.25">
      <c r="G198" s="118"/>
      <c r="H198" s="118"/>
      <c r="I198" s="413"/>
    </row>
    <row r="199" spans="7:9" x14ac:dyDescent="0.25">
      <c r="G199" s="118"/>
      <c r="H199" s="118"/>
      <c r="I199" s="413"/>
    </row>
    <row r="200" spans="7:9" x14ac:dyDescent="0.25">
      <c r="G200" s="118"/>
      <c r="H200" s="118"/>
      <c r="I200" s="413"/>
    </row>
    <row r="201" spans="7:9" x14ac:dyDescent="0.25">
      <c r="G201" s="118"/>
      <c r="H201" s="118"/>
      <c r="I201" s="413"/>
    </row>
    <row r="202" spans="7:9" x14ac:dyDescent="0.25">
      <c r="G202" s="118"/>
      <c r="H202" s="118"/>
      <c r="I202" s="413"/>
    </row>
    <row r="203" spans="7:9" x14ac:dyDescent="0.25">
      <c r="G203" s="118"/>
      <c r="H203" s="118"/>
      <c r="I203" s="413"/>
    </row>
    <row r="204" spans="7:9" x14ac:dyDescent="0.25">
      <c r="G204" s="118"/>
      <c r="H204" s="118"/>
      <c r="I204" s="413"/>
    </row>
    <row r="205" spans="7:9" x14ac:dyDescent="0.25">
      <c r="G205" s="118"/>
      <c r="H205" s="118"/>
      <c r="I205" s="413"/>
    </row>
    <row r="206" spans="7:9" x14ac:dyDescent="0.25">
      <c r="G206" s="118"/>
      <c r="H206" s="118"/>
      <c r="I206" s="413"/>
    </row>
    <row r="207" spans="7:9" x14ac:dyDescent="0.25">
      <c r="G207" s="118"/>
      <c r="H207" s="118"/>
      <c r="I207" s="413"/>
    </row>
    <row r="208" spans="7:9" x14ac:dyDescent="0.25">
      <c r="G208" s="118"/>
      <c r="H208" s="118"/>
      <c r="I208" s="413"/>
    </row>
    <row r="209" spans="7:9" x14ac:dyDescent="0.25">
      <c r="G209" s="118"/>
      <c r="H209" s="118"/>
      <c r="I209" s="413"/>
    </row>
    <row r="210" spans="7:9" x14ac:dyDescent="0.25">
      <c r="G210" s="118"/>
      <c r="H210" s="118"/>
      <c r="I210" s="413"/>
    </row>
    <row r="211" spans="7:9" x14ac:dyDescent="0.25">
      <c r="G211" s="118"/>
      <c r="H211" s="118"/>
      <c r="I211" s="413"/>
    </row>
    <row r="212" spans="7:9" x14ac:dyDescent="0.25">
      <c r="G212" s="118"/>
      <c r="H212" s="118"/>
      <c r="I212" s="413"/>
    </row>
    <row r="213" spans="7:9" x14ac:dyDescent="0.25">
      <c r="G213" s="118"/>
      <c r="H213" s="118"/>
      <c r="I213" s="413"/>
    </row>
    <row r="214" spans="7:9" x14ac:dyDescent="0.25">
      <c r="G214" s="118"/>
      <c r="H214" s="118"/>
      <c r="I214" s="413"/>
    </row>
    <row r="215" spans="7:9" x14ac:dyDescent="0.25">
      <c r="G215" s="118"/>
      <c r="H215" s="118"/>
      <c r="I215" s="413"/>
    </row>
    <row r="216" spans="7:9" x14ac:dyDescent="0.25">
      <c r="G216" s="118"/>
      <c r="H216" s="118"/>
      <c r="I216" s="413"/>
    </row>
    <row r="217" spans="7:9" x14ac:dyDescent="0.25">
      <c r="G217" s="118"/>
      <c r="H217" s="118"/>
      <c r="I217" s="413"/>
    </row>
    <row r="218" spans="7:9" x14ac:dyDescent="0.25">
      <c r="G218" s="118"/>
      <c r="H218" s="118"/>
      <c r="I218" s="413"/>
    </row>
    <row r="219" spans="7:9" x14ac:dyDescent="0.25">
      <c r="G219" s="118"/>
      <c r="H219" s="118"/>
      <c r="I219" s="413"/>
    </row>
    <row r="220" spans="7:9" x14ac:dyDescent="0.25">
      <c r="G220" s="118"/>
      <c r="H220" s="118"/>
      <c r="I220" s="413"/>
    </row>
    <row r="221" spans="7:9" x14ac:dyDescent="0.25">
      <c r="G221" s="118"/>
      <c r="H221" s="118"/>
      <c r="I221" s="413"/>
    </row>
    <row r="222" spans="7:9" x14ac:dyDescent="0.25">
      <c r="G222" s="118"/>
      <c r="H222" s="118"/>
      <c r="I222" s="413"/>
    </row>
    <row r="223" spans="7:9" x14ac:dyDescent="0.25">
      <c r="G223" s="118"/>
      <c r="H223" s="118"/>
      <c r="I223" s="413"/>
    </row>
    <row r="224" spans="7:9" x14ac:dyDescent="0.25">
      <c r="G224" s="118"/>
      <c r="H224" s="118"/>
      <c r="I224" s="413"/>
    </row>
    <row r="225" spans="7:9" x14ac:dyDescent="0.25">
      <c r="G225" s="118"/>
      <c r="H225" s="118"/>
      <c r="I225" s="413"/>
    </row>
    <row r="226" spans="7:9" x14ac:dyDescent="0.25">
      <c r="G226" s="118"/>
      <c r="H226" s="118"/>
      <c r="I226" s="413"/>
    </row>
    <row r="227" spans="7:9" x14ac:dyDescent="0.25">
      <c r="G227" s="118"/>
      <c r="H227" s="118"/>
      <c r="I227" s="413"/>
    </row>
    <row r="228" spans="7:9" x14ac:dyDescent="0.25">
      <c r="G228" s="118"/>
      <c r="H228" s="118"/>
      <c r="I228" s="413"/>
    </row>
    <row r="229" spans="7:9" x14ac:dyDescent="0.25">
      <c r="G229" s="118"/>
      <c r="H229" s="118"/>
      <c r="I229" s="413"/>
    </row>
    <row r="230" spans="7:9" x14ac:dyDescent="0.25">
      <c r="G230" s="118"/>
      <c r="H230" s="118"/>
      <c r="I230" s="413"/>
    </row>
    <row r="231" spans="7:9" x14ac:dyDescent="0.25">
      <c r="G231" s="118"/>
      <c r="H231" s="118"/>
      <c r="I231" s="413"/>
    </row>
    <row r="232" spans="7:9" x14ac:dyDescent="0.25">
      <c r="G232" s="118"/>
      <c r="H232" s="118"/>
      <c r="I232" s="413"/>
    </row>
    <row r="233" spans="7:9" x14ac:dyDescent="0.25">
      <c r="G233" s="118"/>
      <c r="H233" s="118"/>
      <c r="I233" s="413"/>
    </row>
    <row r="234" spans="7:9" x14ac:dyDescent="0.25">
      <c r="G234" s="118"/>
      <c r="H234" s="118"/>
      <c r="I234" s="413"/>
    </row>
    <row r="235" spans="7:9" x14ac:dyDescent="0.25">
      <c r="G235" s="118"/>
      <c r="H235" s="118"/>
      <c r="I235" s="413"/>
    </row>
    <row r="236" spans="7:9" x14ac:dyDescent="0.25">
      <c r="G236" s="118"/>
      <c r="H236" s="118"/>
      <c r="I236" s="413"/>
    </row>
    <row r="237" spans="7:9" x14ac:dyDescent="0.25">
      <c r="G237" s="118"/>
      <c r="H237" s="118"/>
      <c r="I237" s="413"/>
    </row>
    <row r="238" spans="7:9" x14ac:dyDescent="0.25">
      <c r="G238" s="118"/>
      <c r="H238" s="118"/>
      <c r="I238" s="413"/>
    </row>
    <row r="239" spans="7:9" x14ac:dyDescent="0.25">
      <c r="G239" s="118"/>
      <c r="H239" s="118"/>
      <c r="I239" s="413"/>
    </row>
    <row r="240" spans="7:9" x14ac:dyDescent="0.25">
      <c r="G240" s="118"/>
      <c r="H240" s="118"/>
      <c r="I240" s="413"/>
    </row>
    <row r="241" spans="7:9" x14ac:dyDescent="0.25">
      <c r="G241" s="118"/>
      <c r="H241" s="118"/>
      <c r="I241" s="413"/>
    </row>
    <row r="242" spans="7:9" x14ac:dyDescent="0.25">
      <c r="G242" s="118"/>
      <c r="H242" s="118"/>
      <c r="I242" s="413"/>
    </row>
    <row r="243" spans="7:9" x14ac:dyDescent="0.25">
      <c r="G243" s="118"/>
      <c r="H243" s="118"/>
      <c r="I243" s="413"/>
    </row>
    <row r="244" spans="7:9" x14ac:dyDescent="0.25">
      <c r="G244" s="118"/>
      <c r="H244" s="118"/>
      <c r="I244" s="413"/>
    </row>
    <row r="245" spans="7:9" x14ac:dyDescent="0.25">
      <c r="G245" s="118"/>
      <c r="H245" s="118"/>
      <c r="I245" s="413"/>
    </row>
    <row r="246" spans="7:9" x14ac:dyDescent="0.25">
      <c r="G246" s="118"/>
      <c r="H246" s="118"/>
      <c r="I246" s="413"/>
    </row>
    <row r="247" spans="7:9" x14ac:dyDescent="0.25">
      <c r="G247" s="118"/>
      <c r="H247" s="118"/>
      <c r="I247" s="413"/>
    </row>
    <row r="248" spans="7:9" x14ac:dyDescent="0.25">
      <c r="G248" s="118"/>
      <c r="H248" s="118"/>
      <c r="I248" s="413"/>
    </row>
    <row r="249" spans="7:9" x14ac:dyDescent="0.25">
      <c r="G249" s="118"/>
      <c r="H249" s="118"/>
      <c r="I249" s="413"/>
    </row>
    <row r="250" spans="7:9" x14ac:dyDescent="0.25">
      <c r="G250" s="118"/>
      <c r="H250" s="118"/>
      <c r="I250" s="413"/>
    </row>
    <row r="251" spans="7:9" x14ac:dyDescent="0.25">
      <c r="G251" s="118"/>
      <c r="H251" s="118"/>
      <c r="I251" s="413"/>
    </row>
    <row r="252" spans="7:9" x14ac:dyDescent="0.25">
      <c r="G252" s="118"/>
      <c r="H252" s="118"/>
      <c r="I252" s="413"/>
    </row>
    <row r="253" spans="7:9" x14ac:dyDescent="0.25">
      <c r="G253" s="118"/>
      <c r="H253" s="118"/>
      <c r="I253" s="413"/>
    </row>
    <row r="254" spans="7:9" x14ac:dyDescent="0.25">
      <c r="G254" s="118"/>
      <c r="H254" s="118"/>
      <c r="I254" s="413"/>
    </row>
    <row r="255" spans="7:9" x14ac:dyDescent="0.25">
      <c r="G255" s="118"/>
      <c r="H255" s="118"/>
      <c r="I255" s="413"/>
    </row>
    <row r="256" spans="7:9" x14ac:dyDescent="0.25">
      <c r="G256" s="118"/>
      <c r="H256" s="118"/>
      <c r="I256" s="413"/>
    </row>
    <row r="257" spans="7:9" x14ac:dyDescent="0.25">
      <c r="G257" s="118"/>
      <c r="H257" s="118"/>
      <c r="I257" s="413"/>
    </row>
    <row r="258" spans="7:9" x14ac:dyDescent="0.25">
      <c r="G258" s="118"/>
      <c r="H258" s="118"/>
      <c r="I258" s="413"/>
    </row>
    <row r="259" spans="7:9" x14ac:dyDescent="0.25">
      <c r="G259" s="118"/>
      <c r="H259" s="118"/>
      <c r="I259" s="413"/>
    </row>
    <row r="260" spans="7:9" x14ac:dyDescent="0.25">
      <c r="G260" s="118"/>
      <c r="H260" s="118"/>
      <c r="I260" s="413"/>
    </row>
    <row r="261" spans="7:9" x14ac:dyDescent="0.25">
      <c r="G261" s="118"/>
      <c r="H261" s="118"/>
      <c r="I261" s="413"/>
    </row>
    <row r="262" spans="7:9" x14ac:dyDescent="0.25">
      <c r="G262" s="118"/>
      <c r="H262" s="118"/>
      <c r="I262" s="413"/>
    </row>
    <row r="263" spans="7:9" x14ac:dyDescent="0.25">
      <c r="G263" s="118"/>
      <c r="H263" s="118"/>
      <c r="I263" s="413"/>
    </row>
    <row r="264" spans="7:9" x14ac:dyDescent="0.25">
      <c r="G264" s="118"/>
      <c r="H264" s="118"/>
      <c r="I264" s="413"/>
    </row>
    <row r="265" spans="7:9" x14ac:dyDescent="0.25">
      <c r="G265" s="118"/>
      <c r="H265" s="118"/>
      <c r="I265" s="413"/>
    </row>
    <row r="266" spans="7:9" x14ac:dyDescent="0.25">
      <c r="G266" s="118"/>
      <c r="H266" s="118"/>
      <c r="I266" s="413"/>
    </row>
    <row r="267" spans="7:9" x14ac:dyDescent="0.25">
      <c r="G267" s="118"/>
      <c r="H267" s="118"/>
      <c r="I267" s="413"/>
    </row>
    <row r="268" spans="7:9" x14ac:dyDescent="0.25">
      <c r="G268" s="118"/>
      <c r="H268" s="118"/>
      <c r="I268" s="413"/>
    </row>
    <row r="269" spans="7:9" x14ac:dyDescent="0.25">
      <c r="G269" s="118"/>
      <c r="H269" s="118"/>
      <c r="I269" s="413"/>
    </row>
    <row r="270" spans="7:9" x14ac:dyDescent="0.25">
      <c r="G270" s="118"/>
      <c r="H270" s="118"/>
      <c r="I270" s="413"/>
    </row>
    <row r="271" spans="7:9" x14ac:dyDescent="0.25">
      <c r="G271" s="118"/>
      <c r="H271" s="118"/>
      <c r="I271" s="413"/>
    </row>
    <row r="272" spans="7:9" x14ac:dyDescent="0.25">
      <c r="G272" s="118"/>
      <c r="H272" s="118"/>
      <c r="I272" s="413"/>
    </row>
    <row r="273" spans="7:9" x14ac:dyDescent="0.25">
      <c r="G273" s="118"/>
      <c r="H273" s="118"/>
      <c r="I273" s="413"/>
    </row>
    <row r="274" spans="7:9" x14ac:dyDescent="0.25">
      <c r="G274" s="118"/>
      <c r="H274" s="118"/>
      <c r="I274" s="413"/>
    </row>
    <row r="275" spans="7:9" x14ac:dyDescent="0.25">
      <c r="G275" s="118"/>
      <c r="H275" s="118"/>
      <c r="I275" s="413"/>
    </row>
    <row r="276" spans="7:9" x14ac:dyDescent="0.25">
      <c r="G276" s="118"/>
      <c r="H276" s="118"/>
      <c r="I276" s="413"/>
    </row>
    <row r="277" spans="7:9" x14ac:dyDescent="0.25">
      <c r="G277" s="118"/>
      <c r="H277" s="118"/>
      <c r="I277" s="413"/>
    </row>
    <row r="278" spans="7:9" x14ac:dyDescent="0.25">
      <c r="G278" s="118"/>
      <c r="H278" s="118"/>
      <c r="I278" s="413"/>
    </row>
    <row r="279" spans="7:9" x14ac:dyDescent="0.25">
      <c r="G279" s="118"/>
      <c r="H279" s="118"/>
      <c r="I279" s="413"/>
    </row>
    <row r="280" spans="7:9" x14ac:dyDescent="0.25">
      <c r="G280" s="118"/>
      <c r="H280" s="118"/>
      <c r="I280" s="413"/>
    </row>
    <row r="281" spans="7:9" x14ac:dyDescent="0.25">
      <c r="G281" s="118"/>
      <c r="H281" s="118"/>
      <c r="I281" s="413"/>
    </row>
    <row r="282" spans="7:9" x14ac:dyDescent="0.25">
      <c r="G282" s="118"/>
      <c r="H282" s="118"/>
      <c r="I282" s="413"/>
    </row>
    <row r="283" spans="7:9" x14ac:dyDescent="0.25">
      <c r="G283" s="118"/>
      <c r="H283" s="118"/>
      <c r="I283" s="413"/>
    </row>
    <row r="284" spans="7:9" x14ac:dyDescent="0.25">
      <c r="G284" s="118"/>
      <c r="H284" s="118"/>
      <c r="I284" s="413"/>
    </row>
    <row r="285" spans="7:9" x14ac:dyDescent="0.25">
      <c r="G285" s="118"/>
      <c r="H285" s="118"/>
      <c r="I285" s="413"/>
    </row>
    <row r="286" spans="7:9" x14ac:dyDescent="0.25">
      <c r="G286" s="118"/>
      <c r="H286" s="118"/>
      <c r="I286" s="413"/>
    </row>
    <row r="287" spans="7:9" x14ac:dyDescent="0.25">
      <c r="G287" s="118"/>
      <c r="H287" s="118"/>
      <c r="I287" s="413"/>
    </row>
    <row r="288" spans="7:9" x14ac:dyDescent="0.25">
      <c r="G288" s="118"/>
      <c r="H288" s="118"/>
      <c r="I288" s="413"/>
    </row>
    <row r="289" spans="7:9" x14ac:dyDescent="0.25">
      <c r="G289" s="118"/>
      <c r="H289" s="118"/>
      <c r="I289" s="413"/>
    </row>
    <row r="290" spans="7:9" x14ac:dyDescent="0.25">
      <c r="G290" s="118"/>
      <c r="H290" s="118"/>
      <c r="I290" s="413"/>
    </row>
    <row r="291" spans="7:9" x14ac:dyDescent="0.25">
      <c r="G291" s="118"/>
      <c r="H291" s="118"/>
      <c r="I291" s="413"/>
    </row>
    <row r="292" spans="7:9" x14ac:dyDescent="0.25">
      <c r="G292" s="118"/>
      <c r="H292" s="118"/>
      <c r="I292" s="413"/>
    </row>
    <row r="293" spans="7:9" x14ac:dyDescent="0.25">
      <c r="G293" s="118"/>
      <c r="H293" s="118"/>
      <c r="I293" s="413"/>
    </row>
    <row r="294" spans="7:9" x14ac:dyDescent="0.25">
      <c r="G294" s="118"/>
      <c r="H294" s="118"/>
      <c r="I294" s="413"/>
    </row>
    <row r="295" spans="7:9" x14ac:dyDescent="0.25">
      <c r="G295" s="118"/>
      <c r="H295" s="118"/>
      <c r="I295" s="413"/>
    </row>
    <row r="296" spans="7:9" x14ac:dyDescent="0.25">
      <c r="G296" s="118"/>
      <c r="H296" s="118"/>
      <c r="I296" s="413"/>
    </row>
    <row r="297" spans="7:9" x14ac:dyDescent="0.25">
      <c r="G297" s="118"/>
      <c r="H297" s="118"/>
      <c r="I297" s="413"/>
    </row>
    <row r="298" spans="7:9" x14ac:dyDescent="0.25">
      <c r="G298" s="118"/>
      <c r="H298" s="118"/>
      <c r="I298" s="413"/>
    </row>
    <row r="299" spans="7:9" x14ac:dyDescent="0.25">
      <c r="G299" s="118"/>
      <c r="H299" s="118"/>
      <c r="I299" s="413"/>
    </row>
    <row r="300" spans="7:9" x14ac:dyDescent="0.25">
      <c r="G300" s="118"/>
      <c r="H300" s="118"/>
      <c r="I300" s="413"/>
    </row>
    <row r="301" spans="7:9" x14ac:dyDescent="0.25">
      <c r="G301" s="118"/>
      <c r="H301" s="118"/>
      <c r="I301" s="413"/>
    </row>
    <row r="302" spans="7:9" x14ac:dyDescent="0.25">
      <c r="G302" s="118"/>
      <c r="H302" s="118"/>
      <c r="I302" s="413"/>
    </row>
    <row r="303" spans="7:9" x14ac:dyDescent="0.25">
      <c r="G303" s="118"/>
      <c r="H303" s="118"/>
      <c r="I303" s="413"/>
    </row>
    <row r="304" spans="7:9" x14ac:dyDescent="0.25">
      <c r="G304" s="118"/>
      <c r="H304" s="118"/>
      <c r="I304" s="413"/>
    </row>
    <row r="305" spans="7:9" x14ac:dyDescent="0.25">
      <c r="G305" s="118"/>
      <c r="H305" s="118"/>
      <c r="I305" s="413"/>
    </row>
    <row r="306" spans="7:9" x14ac:dyDescent="0.25">
      <c r="G306" s="118"/>
      <c r="H306" s="118"/>
      <c r="I306" s="413"/>
    </row>
    <row r="307" spans="7:9" x14ac:dyDescent="0.25">
      <c r="G307" s="118"/>
      <c r="H307" s="118"/>
      <c r="I307" s="413"/>
    </row>
    <row r="308" spans="7:9" x14ac:dyDescent="0.25">
      <c r="G308" s="118"/>
      <c r="H308" s="118"/>
      <c r="I308" s="413"/>
    </row>
    <row r="309" spans="7:9" x14ac:dyDescent="0.25">
      <c r="G309" s="118"/>
      <c r="H309" s="118"/>
      <c r="I309" s="413"/>
    </row>
    <row r="310" spans="7:9" x14ac:dyDescent="0.25">
      <c r="G310" s="118"/>
      <c r="H310" s="118"/>
      <c r="I310" s="413"/>
    </row>
    <row r="311" spans="7:9" x14ac:dyDescent="0.25">
      <c r="G311" s="118"/>
      <c r="H311" s="118"/>
      <c r="I311" s="413"/>
    </row>
    <row r="312" spans="7:9" x14ac:dyDescent="0.25">
      <c r="G312" s="118"/>
      <c r="H312" s="118"/>
      <c r="I312" s="413"/>
    </row>
    <row r="313" spans="7:9" x14ac:dyDescent="0.25">
      <c r="G313" s="118"/>
      <c r="H313" s="118"/>
      <c r="I313" s="413"/>
    </row>
    <row r="314" spans="7:9" x14ac:dyDescent="0.25">
      <c r="G314" s="118"/>
      <c r="H314" s="118"/>
      <c r="I314" s="413"/>
    </row>
    <row r="315" spans="7:9" x14ac:dyDescent="0.25">
      <c r="G315" s="118"/>
      <c r="H315" s="118"/>
      <c r="I315" s="413"/>
    </row>
    <row r="316" spans="7:9" x14ac:dyDescent="0.25">
      <c r="I316" s="413"/>
    </row>
    <row r="317" spans="7:9" x14ac:dyDescent="0.25">
      <c r="I317" s="413"/>
    </row>
  </sheetData>
  <mergeCells count="60">
    <mergeCell ref="E18:E20"/>
    <mergeCell ref="B47:B48"/>
    <mergeCell ref="A47:A48"/>
    <mergeCell ref="C39:D39"/>
    <mergeCell ref="C47:D47"/>
    <mergeCell ref="C48:D48"/>
    <mergeCell ref="C43:D43"/>
    <mergeCell ref="B41:B43"/>
    <mergeCell ref="C40:D40"/>
    <mergeCell ref="C41:D41"/>
    <mergeCell ref="C42:D42"/>
    <mergeCell ref="C46:D46"/>
    <mergeCell ref="A41:A43"/>
    <mergeCell ref="C44:D44"/>
    <mergeCell ref="C45:D45"/>
    <mergeCell ref="C36:D36"/>
    <mergeCell ref="C37:D37"/>
    <mergeCell ref="A36:A38"/>
    <mergeCell ref="C27:D27"/>
    <mergeCell ref="C28:D28"/>
    <mergeCell ref="B30:B31"/>
    <mergeCell ref="A30:A31"/>
    <mergeCell ref="C32:D32"/>
    <mergeCell ref="C35:D35"/>
    <mergeCell ref="C38:D38"/>
    <mergeCell ref="B27:B29"/>
    <mergeCell ref="B36:B38"/>
    <mergeCell ref="C33:D33"/>
    <mergeCell ref="C34:D34"/>
    <mergeCell ref="C30:D30"/>
    <mergeCell ref="C31:D31"/>
    <mergeCell ref="A27:A29"/>
    <mergeCell ref="C29:D29"/>
    <mergeCell ref="B21:B22"/>
    <mergeCell ref="A21:A22"/>
    <mergeCell ref="C23:D23"/>
    <mergeCell ref="C24:D24"/>
    <mergeCell ref="B23:B25"/>
    <mergeCell ref="A23:A25"/>
    <mergeCell ref="C25:D25"/>
    <mergeCell ref="C21:D21"/>
    <mergeCell ref="C22:D22"/>
    <mergeCell ref="C26:D26"/>
    <mergeCell ref="A16:A17"/>
    <mergeCell ref="C18:D18"/>
    <mergeCell ref="C19:D19"/>
    <mergeCell ref="C20:D20"/>
    <mergeCell ref="B18:B20"/>
    <mergeCell ref="A18:A20"/>
    <mergeCell ref="C16:D16"/>
    <mergeCell ref="C17:D17"/>
    <mergeCell ref="B16:B17"/>
    <mergeCell ref="B11:E11"/>
    <mergeCell ref="A1:D1"/>
    <mergeCell ref="G3:I5"/>
    <mergeCell ref="A13:D14"/>
    <mergeCell ref="E13:E14"/>
    <mergeCell ref="B9:E9"/>
    <mergeCell ref="B7:E7"/>
    <mergeCell ref="G13:H15"/>
  </mergeCells>
  <conditionalFormatting sqref="E16:E18 E21:E44">
    <cfRule type="containsText" dxfId="34" priority="53" operator="containsText" text="Pasirinkta">
      <formula>NOT(ISERROR(SEARCH("Pasirinkta",E16)))</formula>
    </cfRule>
  </conditionalFormatting>
  <conditionalFormatting sqref="E32">
    <cfRule type="containsText" dxfId="33" priority="52" operator="containsText" text="Pasirinkta">
      <formula>NOT(ISERROR(SEARCH("Pasirinkta",E32)))</formula>
    </cfRule>
  </conditionalFormatting>
  <conditionalFormatting sqref="E33">
    <cfRule type="containsText" dxfId="32" priority="51" operator="containsText" text="Pasirinkta">
      <formula>NOT(ISERROR(SEARCH("Pasirinkta",E33)))</formula>
    </cfRule>
  </conditionalFormatting>
  <conditionalFormatting sqref="E42:E48">
    <cfRule type="containsText" dxfId="31" priority="50" operator="containsText" text="Pasirinkta">
      <formula>NOT(ISERROR(SEARCH("Pasirinkta",E42)))</formula>
    </cfRule>
  </conditionalFormatting>
  <conditionalFormatting sqref="A15:B15 A16 A18 A21:C21 C22 A23:C23 C24:C25 A26:C27 C28:C29 A30:C30 C31 A32 E15:E18 E21:E48">
    <cfRule type="expression" dxfId="30" priority="207">
      <formula>#REF!=1</formula>
    </cfRule>
  </conditionalFormatting>
  <conditionalFormatting sqref="G23:H33 G34:G39">
    <cfRule type="expression" dxfId="29" priority="220">
      <formula>#REF!=1</formula>
    </cfRule>
    <cfRule type="expression" dxfId="28" priority="221">
      <formula>#REF!=#REF!</formula>
    </cfRule>
  </conditionalFormatting>
  <conditionalFormatting sqref="C20">
    <cfRule type="expression" dxfId="27" priority="230">
      <formula>#REF!=1</formula>
    </cfRule>
  </conditionalFormatting>
  <conditionalFormatting sqref="G16:G22">
    <cfRule type="expression" dxfId="26" priority="1">
      <formula>#REF!=1</formula>
    </cfRule>
    <cfRule type="expression" dxfId="25" priority="2">
      <formula>#REF!=#REF!</formula>
    </cfRule>
  </conditionalFormatting>
  <conditionalFormatting sqref="H34 H35:I40">
    <cfRule type="expression" dxfId="24" priority="3">
      <formula>#REF!=1</formula>
    </cfRule>
    <cfRule type="expression" dxfId="23" priority="4">
      <formula>#REF!=#REF!</formula>
    </cfRule>
  </conditionalFormatting>
  <hyperlinks>
    <hyperlink ref="H32" location="'6,7. Eksploatacija'!A1" display="'6,7. Eksploatacija'!A1"/>
    <hyperlink ref="H22" location="'6,7. Eksploatacija'!A1" display="'6,7. Eksploatacija'!A1"/>
  </hyperlinks>
  <printOptions horizontalCentered="1"/>
  <pageMargins left="0.39370078740157483" right="0.39370078740157483" top="0.39370078740157483" bottom="0.19685039370078741" header="0.31496062992125984" footer="0.31496062992125984"/>
  <pageSetup paperSize="9" scale="90" orientation="landscape" r:id="rId1"/>
  <rowBreaks count="1" manualBreakCount="1">
    <brk id="42" max="16383" man="1"/>
  </rowBreaks>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applyStyles="1" summaryBelow="0" summaryRight="0"/>
  </sheetPr>
  <dimension ref="A1:AJ553"/>
  <sheetViews>
    <sheetView showGridLines="0" zoomScaleNormal="100" zoomScaleSheetLayoutView="100" workbookViewId="0">
      <selection activeCell="AB11" sqref="AB11"/>
    </sheetView>
  </sheetViews>
  <sheetFormatPr defaultColWidth="9.140625" defaultRowHeight="15" x14ac:dyDescent="0.25"/>
  <cols>
    <col min="1" max="1" width="3.28515625" style="32" customWidth="1"/>
    <col min="2" max="2" width="15.5703125" style="22" customWidth="1"/>
    <col min="3" max="3" width="36.42578125" style="32" customWidth="1"/>
    <col min="4" max="4" width="6" style="32" customWidth="1"/>
    <col min="5" max="5" width="57" style="32" customWidth="1"/>
    <col min="6" max="6" width="12.140625" style="34" customWidth="1"/>
    <col min="7" max="7" width="5.7109375" style="32" customWidth="1"/>
    <col min="8" max="10" width="9.140625" style="32" customWidth="1"/>
    <col min="11" max="11" width="23.42578125" style="32" customWidth="1"/>
    <col min="12" max="12" width="9.140625" style="32" customWidth="1"/>
    <col min="13" max="13" width="16.42578125" style="32" customWidth="1"/>
    <col min="14" max="14" width="3.28515625" style="236" customWidth="1"/>
    <col min="15" max="15" width="3.28515625" style="32" customWidth="1"/>
    <col min="16" max="17" width="9.140625" style="32" customWidth="1"/>
    <col min="18" max="18" width="24.42578125" style="32" customWidth="1"/>
    <col min="19" max="19" width="9.140625" style="31" customWidth="1"/>
    <col min="20" max="20" width="1.28515625" style="31" customWidth="1"/>
    <col min="21" max="21" width="2.85546875" style="32" customWidth="1"/>
    <col min="22" max="32" width="9.140625" style="32" customWidth="1"/>
    <col min="33" max="33" width="17.85546875" style="32" customWidth="1"/>
    <col min="34" max="34" width="9.140625" style="32" customWidth="1"/>
    <col min="35" max="35" width="11.5703125" style="32" bestFit="1" customWidth="1"/>
    <col min="36" max="45" width="9.140625" style="32" customWidth="1"/>
    <col min="46" max="16384" width="9.140625" style="32"/>
  </cols>
  <sheetData>
    <row r="1" spans="1:36" s="181" customFormat="1" ht="30" customHeight="1" x14ac:dyDescent="0.3">
      <c r="A1" s="763" t="s">
        <v>225</v>
      </c>
      <c r="B1" s="763"/>
      <c r="C1" s="763"/>
      <c r="D1" s="763"/>
      <c r="E1" s="763"/>
      <c r="F1" s="189"/>
      <c r="G1" s="190"/>
      <c r="H1" s="191"/>
      <c r="I1" s="191"/>
      <c r="J1" s="191"/>
      <c r="K1" s="191"/>
      <c r="L1" s="191"/>
      <c r="M1" s="191"/>
      <c r="N1" s="527"/>
      <c r="O1" s="528"/>
      <c r="P1" s="528"/>
      <c r="Q1" s="528"/>
      <c r="R1" s="528"/>
      <c r="S1" s="182"/>
      <c r="T1" s="182"/>
      <c r="U1" s="183"/>
    </row>
    <row r="2" spans="1:36" s="181" customFormat="1" ht="15.75" customHeight="1" x14ac:dyDescent="0.3">
      <c r="A2" s="140"/>
      <c r="B2" s="141"/>
      <c r="C2" s="140"/>
      <c r="D2" s="141"/>
      <c r="E2" s="105"/>
      <c r="F2" s="28"/>
      <c r="H2" s="106"/>
      <c r="I2" s="106"/>
      <c r="J2" s="106"/>
      <c r="K2" s="106"/>
      <c r="L2" s="106"/>
      <c r="M2" s="106"/>
      <c r="N2" s="230"/>
      <c r="O2" s="106"/>
      <c r="P2" s="106"/>
      <c r="Q2" s="106"/>
      <c r="R2" s="106"/>
      <c r="S2" s="182"/>
      <c r="T2" s="182"/>
      <c r="U2" s="183"/>
    </row>
    <row r="3" spans="1:36" ht="15.75" customHeight="1" x14ac:dyDescent="0.25">
      <c r="B3" s="545" t="s">
        <v>188</v>
      </c>
      <c r="D3" s="55"/>
      <c r="E3" s="55"/>
      <c r="F3" s="55"/>
      <c r="G3" s="31"/>
      <c r="H3" s="853" t="s">
        <v>340</v>
      </c>
      <c r="I3" s="853"/>
      <c r="J3" s="853"/>
      <c r="K3" s="853"/>
      <c r="L3" s="853"/>
      <c r="M3" s="853"/>
      <c r="N3" s="520"/>
      <c r="O3" s="520"/>
      <c r="P3" s="520"/>
      <c r="Q3" s="520"/>
      <c r="R3" s="520"/>
      <c r="S3" s="106"/>
      <c r="T3" s="106"/>
      <c r="U3" s="46"/>
      <c r="AI3" s="538" t="s">
        <v>361</v>
      </c>
    </row>
    <row r="4" spans="1:36" ht="28.5" customHeight="1" x14ac:dyDescent="0.25">
      <c r="A4" s="140"/>
      <c r="B4" s="545" t="s">
        <v>381</v>
      </c>
      <c r="C4" s="188"/>
      <c r="D4" s="188"/>
      <c r="E4" s="188"/>
      <c r="F4" s="55"/>
      <c r="G4" s="31"/>
      <c r="H4" s="853"/>
      <c r="I4" s="853"/>
      <c r="J4" s="853"/>
      <c r="K4" s="853"/>
      <c r="L4" s="853"/>
      <c r="M4" s="853"/>
      <c r="N4" s="520"/>
      <c r="O4" s="520"/>
      <c r="P4" s="520"/>
      <c r="Q4" s="520"/>
      <c r="R4" s="520"/>
      <c r="S4" s="106"/>
      <c r="T4" s="106"/>
      <c r="U4" s="46"/>
      <c r="AI4" s="538" t="s">
        <v>362</v>
      </c>
    </row>
    <row r="5" spans="1:36" ht="13.5" customHeight="1" x14ac:dyDescent="0.25">
      <c r="C5" s="188"/>
      <c r="D5" s="188"/>
      <c r="E5" s="188"/>
      <c r="G5" s="31"/>
      <c r="H5" s="58"/>
      <c r="I5" s="78"/>
      <c r="J5" s="47"/>
      <c r="K5" s="47"/>
      <c r="L5" s="47"/>
      <c r="M5" s="47"/>
      <c r="N5" s="521"/>
      <c r="O5" s="522"/>
      <c r="P5" s="523"/>
      <c r="Q5" s="524"/>
      <c r="R5" s="524"/>
      <c r="S5" s="47"/>
      <c r="U5" s="47"/>
    </row>
    <row r="6" spans="1:36" ht="12.75" customHeight="1" x14ac:dyDescent="0.25">
      <c r="C6" s="185"/>
      <c r="D6" s="22"/>
      <c r="E6" s="31"/>
      <c r="G6" s="31"/>
      <c r="N6" s="518"/>
      <c r="O6" s="522"/>
      <c r="P6" s="488"/>
      <c r="Q6" s="488"/>
      <c r="R6" s="488"/>
      <c r="S6" s="107"/>
      <c r="T6" s="107"/>
      <c r="U6" s="46"/>
    </row>
    <row r="7" spans="1:36" ht="15" customHeight="1" x14ac:dyDescent="0.25">
      <c r="B7" s="48" t="s">
        <v>227</v>
      </c>
      <c r="G7" s="31"/>
      <c r="H7" s="48" t="s">
        <v>228</v>
      </c>
      <c r="I7" s="78"/>
      <c r="J7" s="78"/>
      <c r="K7" s="78"/>
      <c r="L7" s="78"/>
      <c r="M7" s="78"/>
      <c r="N7" s="525"/>
      <c r="O7" s="488"/>
      <c r="P7" s="488"/>
      <c r="Q7" s="488"/>
      <c r="R7" s="488"/>
      <c r="S7" s="107"/>
      <c r="T7" s="107"/>
      <c r="U7" s="46"/>
      <c r="AJ7" s="32" t="s">
        <v>363</v>
      </c>
    </row>
    <row r="8" spans="1:36" ht="15" customHeight="1" x14ac:dyDescent="0.25">
      <c r="A8" s="765" t="s">
        <v>226</v>
      </c>
      <c r="B8" s="766"/>
      <c r="C8" s="766"/>
      <c r="D8" s="766"/>
      <c r="E8" s="767"/>
      <c r="F8" s="848" t="s">
        <v>189</v>
      </c>
      <c r="G8" s="31"/>
      <c r="H8" s="854" t="s">
        <v>129</v>
      </c>
      <c r="I8" s="855"/>
      <c r="J8" s="855"/>
      <c r="K8" s="855"/>
      <c r="L8" s="855"/>
      <c r="M8" s="856"/>
      <c r="N8" s="526"/>
      <c r="O8" s="488"/>
      <c r="P8" s="488"/>
      <c r="Q8" s="488"/>
      <c r="R8" s="488"/>
      <c r="S8" s="107"/>
      <c r="T8" s="107"/>
      <c r="U8" s="46"/>
      <c r="AC8" s="32" t="s">
        <v>364</v>
      </c>
      <c r="AJ8" s="32" t="s">
        <v>364</v>
      </c>
    </row>
    <row r="9" spans="1:36" ht="15" customHeight="1" x14ac:dyDescent="0.25">
      <c r="A9" s="850"/>
      <c r="B9" s="851"/>
      <c r="C9" s="851"/>
      <c r="D9" s="851"/>
      <c r="E9" s="852"/>
      <c r="F9" s="849"/>
      <c r="G9" s="31"/>
      <c r="H9" s="842" t="s">
        <v>230</v>
      </c>
      <c r="I9" s="842"/>
      <c r="J9" s="842"/>
      <c r="K9" s="842"/>
      <c r="L9" s="843" t="s">
        <v>231</v>
      </c>
      <c r="M9" s="857" t="s">
        <v>189</v>
      </c>
      <c r="N9" s="234"/>
      <c r="O9" s="192"/>
      <c r="S9" s="107"/>
      <c r="T9" s="107"/>
      <c r="U9" s="46"/>
      <c r="AD9" s="32" t="s">
        <v>363</v>
      </c>
    </row>
    <row r="10" spans="1:36" ht="15" customHeight="1" x14ac:dyDescent="0.25">
      <c r="A10" s="566" t="s">
        <v>0</v>
      </c>
      <c r="B10" s="567" t="s">
        <v>3</v>
      </c>
      <c r="C10" s="845" t="s">
        <v>320</v>
      </c>
      <c r="D10" s="846"/>
      <c r="E10" s="847"/>
      <c r="F10" s="568"/>
      <c r="G10" s="31"/>
      <c r="H10" s="842"/>
      <c r="I10" s="842"/>
      <c r="J10" s="842"/>
      <c r="K10" s="842"/>
      <c r="L10" s="844"/>
      <c r="M10" s="858"/>
      <c r="N10" s="234"/>
      <c r="O10" s="192"/>
      <c r="P10" s="603" t="str">
        <f>IF(H24&lt;=0,"   &lt;----    Yi suma negali būti didesnė, ar lygi 100","")</f>
        <v/>
      </c>
      <c r="Q10" s="603"/>
      <c r="R10" s="603"/>
      <c r="S10" s="49"/>
      <c r="T10" s="107"/>
      <c r="U10" s="46"/>
      <c r="AG10" s="539" t="str">
        <f t="shared" ref="AG10:AG11" si="0">C10</f>
        <v>Papildomos elektra valdomos lovos padėtys</v>
      </c>
      <c r="AH10" s="539">
        <f t="shared" ref="AH10:AH11" si="1">IFERROR(MATCH(AG10,$I$11:$I$17,0),"")</f>
        <v>1</v>
      </c>
      <c r="AI10" s="539" t="b">
        <f t="shared" ref="AI10:AI11" si="2">IF(AH10="","",INDEX($AB$11:$AB$17,AH10,1))</f>
        <v>1</v>
      </c>
      <c r="AJ10" s="539" t="str">
        <f>IF(AI10="",AJ9,IF(AI10=FALSE,1,""))</f>
        <v/>
      </c>
    </row>
    <row r="11" spans="1:36" ht="15" customHeight="1" x14ac:dyDescent="0.25">
      <c r="A11" s="803"/>
      <c r="B11" s="813" t="s">
        <v>91</v>
      </c>
      <c r="C11" s="817" t="s">
        <v>374</v>
      </c>
      <c r="D11" s="818"/>
      <c r="E11" s="819"/>
      <c r="F11" s="569" t="str">
        <f>IF(AI10=TRUE,$AI$3,"")</f>
        <v>PASIRINKTA</v>
      </c>
      <c r="G11" s="31"/>
      <c r="H11" s="595"/>
      <c r="I11" s="596" t="str">
        <f>C10</f>
        <v>Papildomos elektra valdomos lovos padėtys</v>
      </c>
      <c r="J11" s="596"/>
      <c r="K11" s="596"/>
      <c r="L11" s="536">
        <v>5</v>
      </c>
      <c r="M11" s="537" t="str">
        <f>IFERROR(IF(#REF!=1,"",IF(#REF!=#REF!,#REF!,"")),"")</f>
        <v/>
      </c>
      <c r="N11" s="543" t="str">
        <f>IF(AND(L11&gt;0,AB11=FALSE),$AI$4,"")</f>
        <v/>
      </c>
      <c r="O11" s="192"/>
      <c r="S11" s="49"/>
      <c r="T11" s="49"/>
      <c r="U11" s="46"/>
      <c r="AB11" s="540" t="b">
        <v>1</v>
      </c>
      <c r="AC11" s="541" t="str">
        <f>IF(AB11=FALSE,1,"")</f>
        <v/>
      </c>
      <c r="AG11" s="539" t="str">
        <f t="shared" si="0"/>
        <v>Kriterijus naudotinas tais atvejais, kai PO pageidauja turėti kuo daugiau funkcijų, kurios valdomos elektra .</v>
      </c>
      <c r="AH11" s="539" t="str">
        <f t="shared" si="1"/>
        <v/>
      </c>
      <c r="AI11" s="539" t="str">
        <f t="shared" si="2"/>
        <v/>
      </c>
      <c r="AJ11" s="539" t="str">
        <f t="shared" ref="AJ11" si="3">IF(AI11="",AJ10,IF(AI11=FALSE,1,""))</f>
        <v/>
      </c>
    </row>
    <row r="12" spans="1:36" ht="15" customHeight="1" x14ac:dyDescent="0.25">
      <c r="A12" s="804"/>
      <c r="B12" s="814"/>
      <c r="C12" s="820"/>
      <c r="D12" s="821"/>
      <c r="E12" s="822"/>
      <c r="F12" s="570"/>
      <c r="G12" s="31"/>
      <c r="H12" s="597"/>
      <c r="I12" s="596" t="str">
        <f>C23</f>
        <v>Platesnės lovos aukščio reguliavimo kryptys</v>
      </c>
      <c r="J12" s="596"/>
      <c r="K12" s="596"/>
      <c r="L12" s="536">
        <v>5</v>
      </c>
      <c r="M12" s="537" t="str">
        <f>IFERROR(IF(#REF!=1,"",IF(#REF!=#REF!,#REF!,"")),"")</f>
        <v/>
      </c>
      <c r="N12" s="543" t="str">
        <f t="shared" ref="N12:N17" si="4">IF(AND(L12&gt;0,AB12=FALSE),$AI$4,"")</f>
        <v/>
      </c>
      <c r="O12" s="192"/>
      <c r="P12" s="194"/>
      <c r="Q12" s="195"/>
      <c r="R12" s="195"/>
      <c r="S12" s="49"/>
      <c r="T12" s="49"/>
      <c r="U12" s="46"/>
      <c r="AB12" s="540" t="b">
        <v>1</v>
      </c>
      <c r="AC12" s="541" t="str">
        <f t="shared" ref="AC12:AC17" si="5">IF(AB12=FALSE,1,"")</f>
        <v/>
      </c>
      <c r="AG12" s="539">
        <f t="shared" ref="AG12:AG63" si="6">C12</f>
        <v>0</v>
      </c>
      <c r="AH12" s="539" t="str">
        <f t="shared" ref="AH12:AH63" si="7">IFERROR(MATCH(AG12,$I$11:$I$17,0),"")</f>
        <v/>
      </c>
      <c r="AI12" s="539" t="str">
        <f t="shared" ref="AI12:AI63" si="8">IF(AH12="","",INDEX($AB$11:$AB$17,AH12,1))</f>
        <v/>
      </c>
      <c r="AJ12" s="539" t="str">
        <f t="shared" ref="AJ12:AJ63" si="9">IF(AI12="",AJ11,IF(AI12=FALSE,1,""))</f>
        <v/>
      </c>
    </row>
    <row r="13" spans="1:36" ht="16.5" customHeight="1" x14ac:dyDescent="0.25">
      <c r="A13" s="804"/>
      <c r="B13" s="814"/>
      <c r="C13" s="820"/>
      <c r="D13" s="821"/>
      <c r="E13" s="822"/>
      <c r="F13" s="570"/>
      <c r="G13" s="31"/>
      <c r="H13" s="597"/>
      <c r="I13" s="809" t="str">
        <f>C30</f>
        <v>Lovos prailginimas</v>
      </c>
      <c r="J13" s="810"/>
      <c r="K13" s="811"/>
      <c r="L13" s="536">
        <v>5</v>
      </c>
      <c r="M13" s="537" t="str">
        <f>IFERROR(IF(#REF!=1,"",IF(#REF!=#REF!,#REF!,"")),"")</f>
        <v/>
      </c>
      <c r="N13" s="543" t="str">
        <f t="shared" si="4"/>
        <v/>
      </c>
      <c r="O13" s="192"/>
      <c r="P13" s="194"/>
      <c r="Q13" s="195"/>
      <c r="R13" s="195"/>
      <c r="S13" s="49"/>
      <c r="T13" s="49"/>
      <c r="U13" s="46"/>
      <c r="AB13" s="540" t="b">
        <v>1</v>
      </c>
      <c r="AC13" s="541" t="str">
        <f t="shared" si="5"/>
        <v/>
      </c>
      <c r="AG13" s="539">
        <f t="shared" si="6"/>
        <v>0</v>
      </c>
      <c r="AH13" s="539" t="str">
        <f t="shared" si="7"/>
        <v/>
      </c>
      <c r="AI13" s="539" t="str">
        <f t="shared" si="8"/>
        <v/>
      </c>
      <c r="AJ13" s="539" t="str">
        <f t="shared" si="9"/>
        <v/>
      </c>
    </row>
    <row r="14" spans="1:36" ht="15.75" customHeight="1" x14ac:dyDescent="0.25">
      <c r="A14" s="804"/>
      <c r="B14" s="826"/>
      <c r="C14" s="823"/>
      <c r="D14" s="824"/>
      <c r="E14" s="825"/>
      <c r="F14" s="570"/>
      <c r="G14" s="31"/>
      <c r="H14" s="597"/>
      <c r="I14" s="809" t="str">
        <f>C37</f>
        <v>Čiužinio storis</v>
      </c>
      <c r="J14" s="810"/>
      <c r="K14" s="811"/>
      <c r="L14" s="536">
        <v>11</v>
      </c>
      <c r="M14" s="537" t="str">
        <f>IFERROR(IF(#REF!=1,"",IF(#REF!=#REF!,#REF!,"")),"")</f>
        <v/>
      </c>
      <c r="N14" s="543" t="str">
        <f t="shared" si="4"/>
        <v/>
      </c>
      <c r="O14" s="192"/>
      <c r="P14" s="194"/>
      <c r="Q14" s="196"/>
      <c r="R14" s="196"/>
      <c r="S14" s="49"/>
      <c r="T14" s="49"/>
      <c r="U14" s="46"/>
      <c r="AB14" s="540" t="b">
        <v>1</v>
      </c>
      <c r="AC14" s="541" t="str">
        <f t="shared" si="5"/>
        <v/>
      </c>
      <c r="AG14" s="539">
        <f t="shared" si="6"/>
        <v>0</v>
      </c>
      <c r="AH14" s="539" t="str">
        <f t="shared" si="7"/>
        <v/>
      </c>
      <c r="AI14" s="539" t="str">
        <f t="shared" si="8"/>
        <v/>
      </c>
      <c r="AJ14" s="539" t="str">
        <f t="shared" si="9"/>
        <v/>
      </c>
    </row>
    <row r="15" spans="1:36" ht="18" customHeight="1" x14ac:dyDescent="0.25">
      <c r="A15" s="804"/>
      <c r="B15" s="813" t="s">
        <v>87</v>
      </c>
      <c r="C15" s="827" t="s">
        <v>385</v>
      </c>
      <c r="D15" s="828"/>
      <c r="E15" s="829"/>
      <c r="F15" s="570"/>
      <c r="G15" s="31"/>
      <c r="H15" s="597"/>
      <c r="I15" s="809" t="str">
        <f>C44</f>
        <v>Lovos apkrova</v>
      </c>
      <c r="J15" s="810"/>
      <c r="K15" s="811"/>
      <c r="L15" s="536">
        <v>12</v>
      </c>
      <c r="M15" s="537" t="str">
        <f>IFERROR(IF(#REF!=1,"",IF(#REF!=#REF!,#REF!,"")),"")</f>
        <v/>
      </c>
      <c r="N15" s="543" t="str">
        <f t="shared" si="4"/>
        <v/>
      </c>
      <c r="O15" s="192"/>
      <c r="P15" s="194"/>
      <c r="Q15" s="194"/>
      <c r="R15" s="194"/>
      <c r="S15" s="49"/>
      <c r="T15" s="49"/>
      <c r="U15" s="46"/>
      <c r="AB15" s="540" t="b">
        <v>1</v>
      </c>
      <c r="AC15" s="541" t="str">
        <f t="shared" si="5"/>
        <v/>
      </c>
      <c r="AG15" s="539" t="str">
        <f t="shared" si="6"/>
        <v xml:space="preserve">Pasirinkimas:  Galima rinktis, kad elektra būtų valdomos tokios funkcijos kaip lovos aukščio kitimas, įvairių lovos pasvyrimo kampų (trendelenburgo\anti trendelenburgo, Fowler pozicijos, lateralinis pavertimas, dviguba autoregresija, “Cardio” gulėjimo pozicija ir pan.) keitimas.                                                                                 </v>
      </c>
      <c r="AH15" s="539" t="str">
        <f t="shared" si="7"/>
        <v/>
      </c>
      <c r="AI15" s="539" t="str">
        <f t="shared" si="8"/>
        <v/>
      </c>
      <c r="AJ15" s="539" t="str">
        <f t="shared" si="9"/>
        <v/>
      </c>
    </row>
    <row r="16" spans="1:36" ht="16.5" customHeight="1" x14ac:dyDescent="0.25">
      <c r="A16" s="804"/>
      <c r="B16" s="814"/>
      <c r="C16" s="830"/>
      <c r="D16" s="831"/>
      <c r="E16" s="832"/>
      <c r="F16" s="570"/>
      <c r="G16" s="31"/>
      <c r="H16" s="597"/>
      <c r="I16" s="596" t="str">
        <f>C49</f>
        <v>Papildomi valdymo skydeliai</v>
      </c>
      <c r="J16" s="596"/>
      <c r="K16" s="596"/>
      <c r="L16" s="536">
        <v>13</v>
      </c>
      <c r="M16" s="537" t="str">
        <f>IFERROR(IF(#REF!=1,"",IF(#REF!=#REF!,#REF!,"")),"")</f>
        <v/>
      </c>
      <c r="N16" s="543" t="str">
        <f t="shared" si="4"/>
        <v/>
      </c>
      <c r="O16" s="192"/>
      <c r="P16" s="194"/>
      <c r="Q16" s="194"/>
      <c r="R16" s="399"/>
      <c r="S16" s="49"/>
      <c r="T16" s="49"/>
      <c r="U16" s="46"/>
      <c r="AB16" s="540" t="b">
        <v>1</v>
      </c>
      <c r="AC16" s="541" t="str">
        <f t="shared" si="5"/>
        <v/>
      </c>
      <c r="AG16" s="539">
        <f t="shared" si="6"/>
        <v>0</v>
      </c>
      <c r="AH16" s="539" t="str">
        <f t="shared" si="7"/>
        <v/>
      </c>
      <c r="AI16" s="539" t="str">
        <f t="shared" si="8"/>
        <v/>
      </c>
      <c r="AJ16" s="539" t="str">
        <f t="shared" si="9"/>
        <v/>
      </c>
    </row>
    <row r="17" spans="1:36" ht="15.75" customHeight="1" x14ac:dyDescent="0.25">
      <c r="A17" s="804"/>
      <c r="B17" s="814"/>
      <c r="C17" s="833"/>
      <c r="D17" s="834"/>
      <c r="E17" s="835"/>
      <c r="F17" s="570"/>
      <c r="G17" s="31"/>
      <c r="H17" s="597"/>
      <c r="I17" s="809" t="str">
        <f>C55</f>
        <v>Įrangos garantija</v>
      </c>
      <c r="J17" s="810"/>
      <c r="K17" s="811"/>
      <c r="L17" s="536">
        <v>14</v>
      </c>
      <c r="M17" s="537" t="str">
        <f>IFERROR(IF(#REF!=1,"",IF(#REF!=#REF!,#REF!,"")),"")</f>
        <v/>
      </c>
      <c r="N17" s="543" t="str">
        <f t="shared" si="4"/>
        <v/>
      </c>
      <c r="O17" s="192"/>
      <c r="P17" s="194"/>
      <c r="Q17" s="194"/>
      <c r="R17" s="194"/>
      <c r="S17" s="49"/>
      <c r="T17" s="49"/>
      <c r="U17" s="46"/>
      <c r="AB17" s="540" t="b">
        <v>1</v>
      </c>
      <c r="AC17" s="541" t="str">
        <f t="shared" si="5"/>
        <v/>
      </c>
      <c r="AG17" s="539">
        <f t="shared" si="6"/>
        <v>0</v>
      </c>
      <c r="AH17" s="539" t="str">
        <f t="shared" si="7"/>
        <v/>
      </c>
      <c r="AI17" s="539" t="str">
        <f t="shared" si="8"/>
        <v/>
      </c>
      <c r="AJ17" s="539" t="str">
        <f t="shared" si="9"/>
        <v/>
      </c>
    </row>
    <row r="18" spans="1:36" ht="15" customHeight="1" x14ac:dyDescent="0.25">
      <c r="A18" s="804"/>
      <c r="B18" s="814"/>
      <c r="C18" s="817" t="s">
        <v>401</v>
      </c>
      <c r="D18" s="818"/>
      <c r="E18" s="819"/>
      <c r="F18" s="570"/>
      <c r="G18" s="31"/>
      <c r="H18" s="480"/>
      <c r="I18" s="481"/>
      <c r="J18" s="481"/>
      <c r="K18" s="481"/>
      <c r="L18" s="483"/>
      <c r="M18" s="484"/>
      <c r="N18" s="235" t="str">
        <f>IFERROR(IF(AND(L18="",M18=#REF!),#REF!,IF(AND(L18&gt;0,#REF!=#REF!),#REF!,IF(AND(#REF!=1,#REF!=#REF!),#REF!,""))),"")</f>
        <v/>
      </c>
      <c r="O18" s="192"/>
      <c r="P18" s="194"/>
      <c r="Q18" s="194"/>
      <c r="R18" s="194"/>
      <c r="S18" s="49"/>
      <c r="T18" s="49"/>
      <c r="U18" s="46"/>
      <c r="AB18" s="542"/>
      <c r="AG18" s="539" t="str">
        <f t="shared" si="6"/>
        <v>Naudinga: Galimybė dalį lovos funkcijų reguliuoti elektra yra naudinga, nes tai susiję su ligoninės patiriamomis tiesioginėmis ir netiesioginėmis išlaidomis, skirtomis paciento gydymui ir priežiūrai. Esant galimybei valdyti lovos funkcijas (pvz. nustatyti lovą taip, kad pacientas galėtų būti sėdimoje/gulimoje ar kt. padėtyje) nebėra būtinybės pacientą prižiūrinčiam personalui itin dažnai lankyti paciento ir rūpintis jo elementariausiais patogumais. Tokiu atveju ligoninės darbuotojai gali skirti daugiau laiko kitoms itin svarbioms savo profesinėms funkcijoms vykdyti.</v>
      </c>
      <c r="AH18" s="539" t="str">
        <f t="shared" si="7"/>
        <v/>
      </c>
      <c r="AI18" s="539" t="str">
        <f t="shared" si="8"/>
        <v/>
      </c>
      <c r="AJ18" s="539" t="str">
        <f t="shared" si="9"/>
        <v/>
      </c>
    </row>
    <row r="19" spans="1:36" ht="50.25" customHeight="1" x14ac:dyDescent="0.25">
      <c r="A19" s="804"/>
      <c r="B19" s="814"/>
      <c r="C19" s="823"/>
      <c r="D19" s="824"/>
      <c r="E19" s="825"/>
      <c r="F19" s="570"/>
      <c r="G19" s="31"/>
      <c r="H19" s="480"/>
      <c r="I19" s="482"/>
      <c r="J19" s="481"/>
      <c r="K19" s="481"/>
      <c r="L19" s="483"/>
      <c r="M19" s="484"/>
      <c r="N19" s="235" t="str">
        <f>IFERROR(IF(AND(L19="",M19=#REF!),#REF!,IF(AND(L19&gt;0,#REF!=#REF!),#REF!,IF(AND(#REF!=1,#REF!=#REF!),#REF!,""))),"")</f>
        <v/>
      </c>
      <c r="O19" s="192"/>
      <c r="P19" s="194"/>
      <c r="Q19" s="194"/>
      <c r="R19" s="194"/>
      <c r="S19" s="49"/>
      <c r="T19" s="49"/>
      <c r="U19" s="46"/>
      <c r="AB19" s="542"/>
      <c r="AG19" s="539">
        <f t="shared" si="6"/>
        <v>0</v>
      </c>
      <c r="AH19" s="539" t="str">
        <f t="shared" si="7"/>
        <v/>
      </c>
      <c r="AI19" s="539" t="str">
        <f t="shared" si="8"/>
        <v/>
      </c>
      <c r="AJ19" s="539" t="str">
        <f t="shared" si="9"/>
        <v/>
      </c>
    </row>
    <row r="20" spans="1:36" ht="15" customHeight="1" x14ac:dyDescent="0.25">
      <c r="A20" s="804"/>
      <c r="B20" s="814"/>
      <c r="C20" s="817" t="s">
        <v>386</v>
      </c>
      <c r="D20" s="818"/>
      <c r="E20" s="819"/>
      <c r="F20" s="570"/>
      <c r="G20" s="31"/>
      <c r="H20" s="48" t="s">
        <v>229</v>
      </c>
      <c r="I20" s="78"/>
      <c r="J20" s="78"/>
      <c r="K20" s="481"/>
      <c r="L20" s="483"/>
      <c r="M20" s="484"/>
      <c r="N20" s="235" t="str">
        <f>IFERROR(IF(AND(L20="",M20=#REF!),#REF!,IF(AND(L20&gt;0,#REF!=#REF!),#REF!,IF(AND(#REF!=1,#REF!=#REF!),#REF!,""))),"")</f>
        <v/>
      </c>
      <c r="O20" s="192"/>
      <c r="P20" s="194"/>
      <c r="Q20" s="194"/>
      <c r="R20" s="194"/>
      <c r="S20" s="49"/>
      <c r="T20" s="49"/>
      <c r="U20" s="46"/>
      <c r="AG20" s="539" t="str">
        <f t="shared" si="6"/>
        <v>Sutarties projekte ir atitinkamai sutartyje siūlome numatyti, kad:</v>
      </c>
      <c r="AH20" s="539" t="str">
        <f t="shared" si="7"/>
        <v/>
      </c>
      <c r="AI20" s="539" t="str">
        <f t="shared" si="8"/>
        <v/>
      </c>
      <c r="AJ20" s="539" t="str">
        <f t="shared" si="9"/>
        <v/>
      </c>
    </row>
    <row r="21" spans="1:36" ht="15" customHeight="1" x14ac:dyDescent="0.25">
      <c r="A21" s="804"/>
      <c r="B21" s="814"/>
      <c r="C21" s="820" t="s">
        <v>387</v>
      </c>
      <c r="D21" s="821"/>
      <c r="E21" s="822"/>
      <c r="F21" s="570"/>
      <c r="G21" s="31"/>
      <c r="H21" s="812" t="s">
        <v>128</v>
      </c>
      <c r="I21" s="812"/>
      <c r="J21" s="812"/>
      <c r="K21" s="812"/>
      <c r="L21" s="483"/>
      <c r="M21" s="484"/>
      <c r="N21" s="235" t="str">
        <f>IFERROR(IF(AND(L21="",M21=#REF!),#REF!,IF(AND(L21&gt;0,#REF!=#REF!),#REF!,IF(AND(#REF!=1,#REF!=#REF!),#REF!,""))),"")</f>
        <v/>
      </c>
      <c r="O21" s="192"/>
      <c r="P21" s="194"/>
      <c r="Q21" s="194"/>
      <c r="R21" s="194"/>
      <c r="S21" s="49"/>
      <c r="T21" s="49"/>
      <c r="U21" s="46"/>
      <c r="AG21" s="539" t="str">
        <f t="shared" si="6"/>
        <v>Nustačius, kad tiekėjas pristatė įrangą, kuri neatininka tiekėjo pasiūlyme nurodytų reikšmių, dėl kurių tiekėjui buvo suteikti balai, tiekėjas moka xx Eur (PO turi nurodyti konkretų baudos dydį Eur) dydžio baudą.</v>
      </c>
      <c r="AH21" s="539" t="str">
        <f t="shared" si="7"/>
        <v/>
      </c>
      <c r="AI21" s="539" t="str">
        <f t="shared" si="8"/>
        <v/>
      </c>
      <c r="AJ21" s="539" t="str">
        <f t="shared" si="9"/>
        <v/>
      </c>
    </row>
    <row r="22" spans="1:36" ht="11.25" customHeight="1" x14ac:dyDescent="0.25">
      <c r="A22" s="804"/>
      <c r="B22" s="814"/>
      <c r="C22" s="820"/>
      <c r="D22" s="821"/>
      <c r="E22" s="822"/>
      <c r="F22" s="570"/>
      <c r="G22" s="31"/>
      <c r="H22" s="843" t="s">
        <v>5</v>
      </c>
      <c r="I22" s="880" t="s">
        <v>373</v>
      </c>
      <c r="J22" s="881"/>
      <c r="K22" s="882"/>
      <c r="L22" s="483"/>
      <c r="M22" s="484"/>
      <c r="N22" s="235" t="str">
        <f>IFERROR(IF(AND(L22="",M22=#REF!),#REF!,IF(AND(L22&gt;0,#REF!=#REF!),#REF!,IF(AND(#REF!=1,#REF!=#REF!),#REF!,""))),"")</f>
        <v/>
      </c>
      <c r="O22" s="192"/>
      <c r="P22" s="226"/>
      <c r="Q22" s="226"/>
      <c r="R22" s="226"/>
      <c r="S22" s="187"/>
      <c r="T22" s="187"/>
      <c r="U22" s="46"/>
      <c r="AG22" s="539">
        <f t="shared" si="6"/>
        <v>0</v>
      </c>
      <c r="AH22" s="539" t="str">
        <f t="shared" si="7"/>
        <v/>
      </c>
      <c r="AI22" s="539" t="str">
        <f t="shared" si="8"/>
        <v/>
      </c>
      <c r="AJ22" s="539" t="str">
        <f t="shared" si="9"/>
        <v/>
      </c>
    </row>
    <row r="23" spans="1:36" ht="15" customHeight="1" x14ac:dyDescent="0.25">
      <c r="A23" s="571" t="s">
        <v>58</v>
      </c>
      <c r="B23" s="572" t="s">
        <v>3</v>
      </c>
      <c r="C23" s="805" t="s">
        <v>321</v>
      </c>
      <c r="D23" s="806"/>
      <c r="E23" s="807"/>
      <c r="F23" s="573"/>
      <c r="G23" s="31"/>
      <c r="H23" s="844"/>
      <c r="I23" s="883"/>
      <c r="J23" s="884"/>
      <c r="K23" s="885"/>
      <c r="L23" s="483"/>
      <c r="M23" s="484"/>
      <c r="N23" s="235" t="str">
        <f>IFERROR(IF(AND(L23="",M23=#REF!),#REF!,IF(AND(L23&gt;0,#REF!=#REF!),#REF!,IF(AND(#REF!=1,#REF!=#REF!),#REF!,""))),"")</f>
        <v/>
      </c>
      <c r="O23" s="192"/>
      <c r="P23" s="226"/>
      <c r="Q23" s="226"/>
      <c r="R23" s="226"/>
      <c r="S23" s="187"/>
      <c r="T23" s="187"/>
      <c r="U23" s="46"/>
      <c r="AG23" s="539" t="str">
        <f t="shared" si="6"/>
        <v>Platesnės lovos aukščio reguliavimo kryptys</v>
      </c>
      <c r="AH23" s="539">
        <f t="shared" si="7"/>
        <v>2</v>
      </c>
      <c r="AI23" s="539" t="b">
        <f t="shared" si="8"/>
        <v>1</v>
      </c>
      <c r="AJ23" s="539" t="str">
        <f t="shared" si="9"/>
        <v/>
      </c>
    </row>
    <row r="24" spans="1:36" ht="24" customHeight="1" x14ac:dyDescent="0.25">
      <c r="A24" s="574"/>
      <c r="B24" s="592" t="s">
        <v>91</v>
      </c>
      <c r="C24" s="817" t="s">
        <v>357</v>
      </c>
      <c r="D24" s="818"/>
      <c r="E24" s="819"/>
      <c r="F24" s="569" t="str">
        <f>IF(AI23=TRUE,$AI$3,"")</f>
        <v>PASIRINKTA</v>
      </c>
      <c r="G24" s="35"/>
      <c r="H24" s="193">
        <f>100-SUM(L11:L17)</f>
        <v>35</v>
      </c>
      <c r="I24" s="886"/>
      <c r="J24" s="887"/>
      <c r="K24" s="888"/>
      <c r="L24" s="483"/>
      <c r="M24" s="484"/>
      <c r="N24" s="235" t="str">
        <f>IFERROR(IF(AND(L24="",M24=#REF!),#REF!,IF(AND(L24&gt;0,#REF!=#REF!),#REF!,IF(AND(#REF!=1,#REF!=#REF!),#REF!,""))),"")</f>
        <v/>
      </c>
      <c r="O24" s="227"/>
      <c r="P24" s="228"/>
      <c r="Q24" s="228"/>
      <c r="R24" s="228"/>
      <c r="S24" s="185"/>
      <c r="T24" s="185"/>
      <c r="U24" s="44"/>
      <c r="AG24" s="539" t="str">
        <f t="shared" si="6"/>
        <v xml:space="preserve">Kriterijus naudotinas tais atvejais, kai lovos aukščio ribos yra labai svarbios paciento gydymo ir priežiūros procese. </v>
      </c>
      <c r="AH24" s="539" t="str">
        <f t="shared" si="7"/>
        <v/>
      </c>
      <c r="AI24" s="539" t="str">
        <f t="shared" si="8"/>
        <v/>
      </c>
      <c r="AJ24" s="539" t="str">
        <f t="shared" si="9"/>
        <v/>
      </c>
    </row>
    <row r="25" spans="1:36" x14ac:dyDescent="0.25">
      <c r="A25" s="575"/>
      <c r="B25" s="815" t="s">
        <v>87</v>
      </c>
      <c r="C25" s="836" t="s">
        <v>388</v>
      </c>
      <c r="D25" s="837"/>
      <c r="E25" s="838"/>
      <c r="F25" s="576"/>
      <c r="I25" s="454"/>
      <c r="J25" s="454"/>
      <c r="K25" s="454"/>
      <c r="L25" s="454"/>
      <c r="AG25" s="539" t="str">
        <f t="shared" si="6"/>
        <v xml:space="preserve">Pasirinkimas:  Lovos aukščio ribas apsprendžia perkamos lovos tipas, t.y. kokiam skyriui yra perkama lova. Pvz. jei lova perkama slaugos skyriui, kuriame guli pacientai, galintys patys išlipti iš lovos ir vaikščioti po ligoninės teritoriją, tada reikalinga lova galinti kuo žemiau nusileisti iki grindų, kad pacientams būtų kuo patogiau patiems iš jos išlipti. Jei perkama lova skirta intensyvios terapijos skyriui (ITS), toks aukščio reikalavimas jau nebebus aktualus, nes ITS skirtos lovos visų pirma turi būti patogios pacientą aptarnaujančiam personalui bei gydytojams, todėl tokiu atveju viršutinė lovos aukščio riba bus svarbesnė nei apatinė.   </v>
      </c>
      <c r="AH25" s="539" t="str">
        <f t="shared" si="7"/>
        <v/>
      </c>
      <c r="AI25" s="539" t="str">
        <f t="shared" si="8"/>
        <v/>
      </c>
      <c r="AJ25" s="539" t="str">
        <f t="shared" si="9"/>
        <v/>
      </c>
    </row>
    <row r="26" spans="1:36" ht="62.25" customHeight="1" x14ac:dyDescent="0.25">
      <c r="A26" s="575"/>
      <c r="B26" s="816"/>
      <c r="C26" s="839"/>
      <c r="D26" s="840"/>
      <c r="E26" s="841"/>
      <c r="F26" s="576"/>
      <c r="I26" s="454"/>
      <c r="J26" s="454"/>
      <c r="K26" s="454"/>
      <c r="L26" s="454"/>
      <c r="AG26" s="539">
        <f t="shared" si="6"/>
        <v>0</v>
      </c>
      <c r="AH26" s="539" t="str">
        <f t="shared" si="7"/>
        <v/>
      </c>
      <c r="AI26" s="539" t="str">
        <f t="shared" si="8"/>
        <v/>
      </c>
      <c r="AJ26" s="539" t="str">
        <f t="shared" si="9"/>
        <v/>
      </c>
    </row>
    <row r="27" spans="1:36" ht="15" customHeight="1" x14ac:dyDescent="0.25">
      <c r="A27" s="808"/>
      <c r="B27" s="816"/>
      <c r="C27" s="817" t="s">
        <v>386</v>
      </c>
      <c r="D27" s="818"/>
      <c r="E27" s="819"/>
      <c r="F27" s="576"/>
      <c r="AG27" s="539" t="str">
        <f t="shared" si="6"/>
        <v>Sutarties projekte ir atitinkamai sutartyje siūlome numatyti, kad:</v>
      </c>
      <c r="AH27" s="539" t="str">
        <f t="shared" si="7"/>
        <v/>
      </c>
      <c r="AI27" s="539" t="str">
        <f t="shared" si="8"/>
        <v/>
      </c>
      <c r="AJ27" s="539" t="str">
        <f t="shared" si="9"/>
        <v/>
      </c>
    </row>
    <row r="28" spans="1:36" ht="15" customHeight="1" x14ac:dyDescent="0.25">
      <c r="A28" s="808"/>
      <c r="B28" s="816"/>
      <c r="C28" s="820" t="s">
        <v>389</v>
      </c>
      <c r="D28" s="821"/>
      <c r="E28" s="822"/>
      <c r="F28" s="576"/>
      <c r="AG28" s="539" t="str">
        <f t="shared" si="6"/>
        <v>Nustačius, kad tiekėjas pristatė įrangą, kuri neatininka tiekėjo pasiūlyme nurodytų reikšmių, dėl kurių tiekėjui buvo suteikti balai, tiekėjas moka xx Eur (PO turi nurodyti konkretų baudos dydį Eur) dydžio baudą.</v>
      </c>
      <c r="AH28" s="539" t="str">
        <f t="shared" si="7"/>
        <v/>
      </c>
      <c r="AI28" s="539" t="str">
        <f t="shared" si="8"/>
        <v/>
      </c>
      <c r="AJ28" s="539" t="str">
        <f t="shared" si="9"/>
        <v/>
      </c>
    </row>
    <row r="29" spans="1:36" ht="15" customHeight="1" x14ac:dyDescent="0.25">
      <c r="A29" s="808"/>
      <c r="B29" s="816"/>
      <c r="C29" s="820"/>
      <c r="D29" s="821"/>
      <c r="E29" s="822"/>
      <c r="F29" s="576"/>
      <c r="AG29" s="539">
        <f t="shared" si="6"/>
        <v>0</v>
      </c>
      <c r="AH29" s="539" t="str">
        <f t="shared" si="7"/>
        <v/>
      </c>
      <c r="AI29" s="539" t="str">
        <f t="shared" si="8"/>
        <v/>
      </c>
      <c r="AJ29" s="539" t="str">
        <f t="shared" si="9"/>
        <v/>
      </c>
    </row>
    <row r="30" spans="1:36" s="31" customFormat="1" ht="15" customHeight="1" x14ac:dyDescent="0.25">
      <c r="A30" s="577" t="s">
        <v>59</v>
      </c>
      <c r="B30" s="578" t="s">
        <v>190</v>
      </c>
      <c r="C30" s="845" t="s">
        <v>324</v>
      </c>
      <c r="D30" s="846"/>
      <c r="E30" s="847"/>
      <c r="F30" s="573"/>
      <c r="G30" s="35"/>
      <c r="H30" s="35"/>
      <c r="I30" s="35"/>
      <c r="J30" s="35"/>
      <c r="K30" s="35"/>
      <c r="L30" s="35"/>
      <c r="M30" s="35"/>
      <c r="N30" s="413"/>
      <c r="O30" s="35"/>
      <c r="P30" s="35"/>
      <c r="Q30" s="35"/>
      <c r="R30" s="35"/>
      <c r="S30" s="35"/>
      <c r="T30" s="35"/>
      <c r="U30" s="35"/>
      <c r="AB30" s="32"/>
      <c r="AC30" s="32"/>
      <c r="AD30" s="32"/>
      <c r="AE30" s="32"/>
      <c r="AF30" s="32"/>
      <c r="AG30" s="539" t="str">
        <f t="shared" si="6"/>
        <v>Lovos prailginimas</v>
      </c>
      <c r="AH30" s="539">
        <f t="shared" si="7"/>
        <v>3</v>
      </c>
      <c r="AI30" s="539" t="b">
        <f t="shared" si="8"/>
        <v>1</v>
      </c>
      <c r="AJ30" s="539" t="str">
        <f t="shared" si="9"/>
        <v/>
      </c>
    </row>
    <row r="31" spans="1:36" s="31" customFormat="1" ht="15" customHeight="1" x14ac:dyDescent="0.25">
      <c r="A31" s="579"/>
      <c r="B31" s="861" t="s">
        <v>91</v>
      </c>
      <c r="C31" s="817" t="s">
        <v>402</v>
      </c>
      <c r="D31" s="818"/>
      <c r="E31" s="819"/>
      <c r="F31" s="569" t="str">
        <f>IF(AI30=TRUE,$AI$3,"")</f>
        <v>PASIRINKTA</v>
      </c>
      <c r="G31" s="35"/>
      <c r="H31" s="35"/>
      <c r="I31" s="35"/>
      <c r="J31" s="35"/>
      <c r="K31" s="35"/>
      <c r="L31" s="35"/>
      <c r="M31" s="35"/>
      <c r="N31" s="413"/>
      <c r="O31" s="35"/>
      <c r="P31" s="35"/>
      <c r="Q31" s="35"/>
      <c r="R31" s="35"/>
      <c r="S31" s="35"/>
      <c r="T31" s="35"/>
      <c r="U31" s="35"/>
      <c r="AB31" s="32"/>
      <c r="AC31" s="32"/>
      <c r="AD31" s="32"/>
      <c r="AE31" s="32"/>
      <c r="AF31" s="32"/>
      <c r="AG31" s="539" t="str">
        <f t="shared" si="6"/>
        <v>Kriterijus pasirenkamas tada, kai gydymo įstaigai reikia turėti kintamo ilgio funkcines lovas.</v>
      </c>
      <c r="AH31" s="539" t="str">
        <f t="shared" si="7"/>
        <v/>
      </c>
      <c r="AI31" s="539" t="str">
        <f t="shared" si="8"/>
        <v/>
      </c>
      <c r="AJ31" s="539" t="str">
        <f t="shared" si="9"/>
        <v/>
      </c>
    </row>
    <row r="32" spans="1:36" ht="12" customHeight="1" x14ac:dyDescent="0.25">
      <c r="A32" s="580"/>
      <c r="B32" s="862"/>
      <c r="C32" s="823"/>
      <c r="D32" s="824"/>
      <c r="E32" s="825"/>
      <c r="F32" s="581"/>
      <c r="H32" s="118"/>
      <c r="I32" s="118"/>
      <c r="J32" s="118"/>
      <c r="K32" s="118"/>
      <c r="L32" s="118"/>
      <c r="M32" s="118"/>
      <c r="N32" s="414"/>
      <c r="O32" s="118"/>
      <c r="P32" s="118"/>
      <c r="Q32" s="118"/>
      <c r="R32" s="118"/>
      <c r="S32" s="118"/>
      <c r="T32" s="118"/>
      <c r="U32" s="118"/>
      <c r="AG32" s="539">
        <f t="shared" si="6"/>
        <v>0</v>
      </c>
      <c r="AH32" s="539" t="str">
        <f t="shared" si="7"/>
        <v/>
      </c>
      <c r="AI32" s="539" t="str">
        <f t="shared" si="8"/>
        <v/>
      </c>
      <c r="AJ32" s="539" t="str">
        <f t="shared" si="9"/>
        <v/>
      </c>
    </row>
    <row r="33" spans="1:36" ht="38.25" customHeight="1" x14ac:dyDescent="0.25">
      <c r="A33" s="580"/>
      <c r="B33" s="859" t="s">
        <v>87</v>
      </c>
      <c r="C33" s="836" t="s">
        <v>390</v>
      </c>
      <c r="D33" s="837"/>
      <c r="E33" s="838"/>
      <c r="F33" s="581"/>
      <c r="H33" s="118"/>
      <c r="I33" s="118"/>
      <c r="J33" s="118"/>
      <c r="K33" s="118"/>
      <c r="L33" s="118"/>
      <c r="M33" s="118"/>
      <c r="N33" s="414"/>
      <c r="O33" s="118"/>
      <c r="P33" s="118"/>
      <c r="Q33" s="118"/>
      <c r="R33" s="118"/>
      <c r="S33" s="118"/>
      <c r="T33" s="118"/>
      <c r="U33" s="118"/>
      <c r="AG33" s="539" t="str">
        <f t="shared" si="6"/>
        <v>Pasirinkimas:  Į ligonines patenka įvairaus ūgio pacientai. Norint, kad jie patogiai galėtų gulėti lovoje ligoninei reikėtų turėti įvairių išmatavimų (ilgių) lovų. Tokiu atveju yra labai gerai, jei lova turi prailginimo f-ją. Ligoninei nereikia būti nusipirkus keletos išmatavimų lovų, nes viena lova užtikrina patogų gulėjimą net ir didžiausio ūgio pacientams.</v>
      </c>
      <c r="AH33" s="539" t="str">
        <f t="shared" si="7"/>
        <v/>
      </c>
      <c r="AI33" s="539" t="str">
        <f t="shared" si="8"/>
        <v/>
      </c>
      <c r="AJ33" s="539" t="str">
        <f t="shared" si="9"/>
        <v/>
      </c>
    </row>
    <row r="34" spans="1:36" s="31" customFormat="1" ht="15" customHeight="1" x14ac:dyDescent="0.25">
      <c r="A34" s="582"/>
      <c r="B34" s="860"/>
      <c r="C34" s="827" t="s">
        <v>386</v>
      </c>
      <c r="D34" s="828"/>
      <c r="E34" s="829"/>
      <c r="F34" s="581"/>
      <c r="G34" s="35"/>
      <c r="H34" s="35"/>
      <c r="I34" s="35"/>
      <c r="J34" s="35"/>
      <c r="K34" s="35"/>
      <c r="L34" s="35"/>
      <c r="M34" s="35"/>
      <c r="N34" s="413"/>
      <c r="O34" s="35"/>
      <c r="P34" s="35"/>
      <c r="Q34" s="35"/>
      <c r="R34" s="35"/>
      <c r="S34" s="35"/>
      <c r="T34" s="35"/>
      <c r="U34" s="35"/>
      <c r="AG34" s="539" t="str">
        <f t="shared" si="6"/>
        <v>Sutarties projekte ir atitinkamai sutartyje siūlome numatyti, kad:</v>
      </c>
      <c r="AH34" s="539" t="str">
        <f t="shared" si="7"/>
        <v/>
      </c>
      <c r="AI34" s="539" t="str">
        <f t="shared" si="8"/>
        <v/>
      </c>
      <c r="AJ34" s="539" t="str">
        <f t="shared" si="9"/>
        <v/>
      </c>
    </row>
    <row r="35" spans="1:36" s="31" customFormat="1" ht="15" customHeight="1" x14ac:dyDescent="0.25">
      <c r="A35" s="582"/>
      <c r="B35" s="860"/>
      <c r="C35" s="820" t="s">
        <v>389</v>
      </c>
      <c r="D35" s="821"/>
      <c r="E35" s="822"/>
      <c r="F35" s="581"/>
      <c r="G35" s="35"/>
      <c r="H35" s="35"/>
      <c r="I35" s="35"/>
      <c r="J35" s="35"/>
      <c r="K35" s="35"/>
      <c r="L35" s="35"/>
      <c r="M35" s="35"/>
      <c r="N35" s="413"/>
      <c r="O35" s="35"/>
      <c r="P35" s="35"/>
      <c r="Q35" s="35"/>
      <c r="R35" s="35"/>
      <c r="S35" s="35"/>
      <c r="T35" s="35"/>
      <c r="U35" s="35"/>
      <c r="AG35" s="539" t="str">
        <f t="shared" si="6"/>
        <v>Nustačius, kad tiekėjas pristatė įrangą, kuri neatininka tiekėjo pasiūlyme nurodytų reikšmių, dėl kurių tiekėjui buvo suteikti balai, tiekėjas moka xx Eur (PO turi nurodyti konkretų baudos dydį Eur) dydžio baudą.</v>
      </c>
      <c r="AH35" s="539" t="str">
        <f t="shared" si="7"/>
        <v/>
      </c>
      <c r="AI35" s="539" t="str">
        <f t="shared" si="8"/>
        <v/>
      </c>
      <c r="AJ35" s="539" t="str">
        <f t="shared" si="9"/>
        <v/>
      </c>
    </row>
    <row r="36" spans="1:36" ht="15" customHeight="1" x14ac:dyDescent="0.25">
      <c r="A36" s="582"/>
      <c r="B36" s="860"/>
      <c r="C36" s="820"/>
      <c r="D36" s="821"/>
      <c r="E36" s="822"/>
      <c r="F36" s="581"/>
      <c r="H36" s="118"/>
      <c r="I36" s="118"/>
      <c r="J36" s="118"/>
      <c r="K36" s="118"/>
      <c r="L36" s="118"/>
      <c r="M36" s="118"/>
      <c r="N36" s="414"/>
      <c r="O36" s="118"/>
      <c r="P36" s="118"/>
      <c r="Q36" s="118"/>
      <c r="R36" s="118"/>
      <c r="S36" s="118"/>
      <c r="T36" s="118"/>
      <c r="U36" s="118"/>
      <c r="AG36" s="539">
        <f t="shared" si="6"/>
        <v>0</v>
      </c>
      <c r="AH36" s="539" t="str">
        <f t="shared" si="7"/>
        <v/>
      </c>
      <c r="AI36" s="539" t="str">
        <f t="shared" si="8"/>
        <v/>
      </c>
      <c r="AJ36" s="539" t="str">
        <f t="shared" si="9"/>
        <v/>
      </c>
    </row>
    <row r="37" spans="1:36" ht="15" customHeight="1" x14ac:dyDescent="0.25">
      <c r="A37" s="577" t="s">
        <v>60</v>
      </c>
      <c r="B37" s="583" t="s">
        <v>190</v>
      </c>
      <c r="C37" s="864" t="s">
        <v>305</v>
      </c>
      <c r="D37" s="865"/>
      <c r="E37" s="866"/>
      <c r="F37" s="584"/>
      <c r="H37" s="118"/>
      <c r="I37" s="118"/>
      <c r="J37" s="118"/>
      <c r="K37" s="118"/>
      <c r="L37" s="118"/>
      <c r="M37" s="118"/>
      <c r="N37" s="414"/>
      <c r="O37" s="118"/>
      <c r="P37" s="118"/>
      <c r="Q37" s="118"/>
      <c r="R37" s="118"/>
      <c r="S37" s="118"/>
      <c r="T37" s="118"/>
      <c r="U37" s="118"/>
      <c r="AG37" s="539" t="str">
        <f t="shared" si="6"/>
        <v>Čiužinio storis</v>
      </c>
      <c r="AH37" s="539">
        <f t="shared" si="7"/>
        <v>4</v>
      </c>
      <c r="AI37" s="539" t="b">
        <f t="shared" si="8"/>
        <v>1</v>
      </c>
      <c r="AJ37" s="539" t="str">
        <f t="shared" si="9"/>
        <v/>
      </c>
    </row>
    <row r="38" spans="1:36" ht="14.25" customHeight="1" x14ac:dyDescent="0.25">
      <c r="A38" s="579"/>
      <c r="B38" s="861" t="s">
        <v>91</v>
      </c>
      <c r="C38" s="817" t="s">
        <v>358</v>
      </c>
      <c r="D38" s="818"/>
      <c r="E38" s="819"/>
      <c r="F38" s="569" t="str">
        <f>IF(AI37=TRUE,$AI$3,"")</f>
        <v>PASIRINKTA</v>
      </c>
      <c r="H38" s="118"/>
      <c r="I38" s="118"/>
      <c r="J38" s="118"/>
      <c r="K38" s="118"/>
      <c r="L38" s="118"/>
      <c r="M38" s="118"/>
      <c r="N38" s="414"/>
      <c r="O38" s="118"/>
      <c r="P38" s="118"/>
      <c r="Q38" s="118"/>
      <c r="R38" s="118"/>
      <c r="S38" s="118"/>
      <c r="T38" s="118"/>
      <c r="U38" s="118"/>
      <c r="AG38" s="539" t="str">
        <f t="shared" si="6"/>
        <v>Kriterijus pasirenkamas priklausomai nuo planuojamo įsigyti čiužinio tipo.</v>
      </c>
      <c r="AH38" s="539" t="str">
        <f t="shared" si="7"/>
        <v/>
      </c>
      <c r="AI38" s="539" t="str">
        <f t="shared" si="8"/>
        <v/>
      </c>
      <c r="AJ38" s="539" t="str">
        <f t="shared" si="9"/>
        <v/>
      </c>
    </row>
    <row r="39" spans="1:36" ht="20.25" hidden="1" customHeight="1" x14ac:dyDescent="0.25">
      <c r="A39" s="580"/>
      <c r="B39" s="863"/>
      <c r="C39" s="820"/>
      <c r="D39" s="821"/>
      <c r="E39" s="822"/>
      <c r="F39" s="581"/>
      <c r="H39" s="118"/>
      <c r="I39" s="118"/>
      <c r="J39" s="118"/>
      <c r="K39" s="118"/>
      <c r="L39" s="118"/>
      <c r="M39" s="118"/>
      <c r="N39" s="414"/>
      <c r="O39" s="118"/>
      <c r="P39" s="118"/>
      <c r="Q39" s="118"/>
      <c r="R39" s="118"/>
      <c r="S39" s="118"/>
      <c r="T39" s="118"/>
      <c r="U39" s="118"/>
      <c r="AG39" s="539">
        <f t="shared" si="6"/>
        <v>0</v>
      </c>
      <c r="AH39" s="539" t="str">
        <f t="shared" si="7"/>
        <v/>
      </c>
      <c r="AI39" s="539" t="str">
        <f t="shared" si="8"/>
        <v/>
      </c>
      <c r="AJ39" s="539" t="str">
        <f t="shared" si="9"/>
        <v/>
      </c>
    </row>
    <row r="40" spans="1:36" ht="52.5" customHeight="1" x14ac:dyDescent="0.25">
      <c r="A40" s="580"/>
      <c r="B40" s="859" t="s">
        <v>87</v>
      </c>
      <c r="C40" s="836" t="s">
        <v>391</v>
      </c>
      <c r="D40" s="837"/>
      <c r="E40" s="838"/>
      <c r="F40" s="581"/>
      <c r="H40" s="118"/>
      <c r="I40" s="118"/>
      <c r="J40" s="118"/>
      <c r="K40" s="118"/>
      <c r="L40" s="118"/>
      <c r="M40" s="118"/>
      <c r="N40" s="414"/>
      <c r="O40" s="118"/>
      <c r="P40" s="118"/>
      <c r="Q40" s="118"/>
      <c r="R40" s="118"/>
      <c r="S40" s="118"/>
      <c r="T40" s="118"/>
      <c r="U40" s="118"/>
      <c r="AG40" s="539" t="str">
        <f t="shared" si="6"/>
        <v>Pasirinkimas: Jei perkamas porolono čiužinys pragulų profilaktikai, kai ant čiužinio gulės nedidelio svorio (maks 120-130 kg pacientas) rekomenduojama nurodyta, kad čiužinio storis turi būti ne mažesnis kaip 10 cm. Jei planuojama turėti sunkesnių pacientų, tada rekomenduojama rinktis storesnius ir labiau pritaikytus sunkesniems pacientams čiužinius, kurių storis 14 ar 16 cm.</v>
      </c>
      <c r="AH40" s="539" t="str">
        <f t="shared" si="7"/>
        <v/>
      </c>
      <c r="AI40" s="539" t="str">
        <f t="shared" si="8"/>
        <v/>
      </c>
      <c r="AJ40" s="539" t="str">
        <f t="shared" si="9"/>
        <v/>
      </c>
    </row>
    <row r="41" spans="1:36" ht="77.25" customHeight="1" x14ac:dyDescent="0.25">
      <c r="A41" s="582"/>
      <c r="B41" s="860"/>
      <c r="C41" s="870" t="s">
        <v>392</v>
      </c>
      <c r="D41" s="870"/>
      <c r="E41" s="870"/>
      <c r="F41" s="581"/>
      <c r="H41" s="118"/>
      <c r="I41" s="118"/>
      <c r="J41" s="118"/>
      <c r="K41" s="118"/>
      <c r="L41" s="118"/>
      <c r="M41" s="118"/>
      <c r="N41" s="414"/>
      <c r="O41" s="118"/>
      <c r="P41" s="118"/>
      <c r="Q41" s="118"/>
      <c r="R41" s="118"/>
      <c r="S41" s="118"/>
      <c r="T41" s="118"/>
      <c r="U41" s="118"/>
      <c r="AG41" s="539" t="str">
        <f t="shared" si="6"/>
        <v>Naudinga: Čiužinių būna įvairių: skirtų labai ilgam gulėjimui su pragulų prevencijos funkcija, pragulų gydymui priklausomai nuo pragulos laipsnio, neperšlampamų, turinių sidabro nano dalelių, kad nesiveistų bakterijos ir pan. Jei ligoninė guldys pacientą ant ne tokio pacientų tipui skirto čiužinio pacientui gali pradėti blogėti sveikata vien dėl netinkamo čiužinio. Pvz. paguldžius pacientą ant čiužinio kuris skirtas pragulų gydymui, bet ne profilaktikai pacientui garantuotai pradės vystytis pragulos. Tokiu atveju ne tik ligoninė, bet ir pacientas bei jo artimieji turės tiesioginių finansinių nuostolių, sąlygotų netinkamo čiužinio parinkimo.</v>
      </c>
      <c r="AH41" s="539" t="str">
        <f t="shared" si="7"/>
        <v/>
      </c>
      <c r="AI41" s="539" t="str">
        <f t="shared" si="8"/>
        <v/>
      </c>
      <c r="AJ41" s="539" t="str">
        <f t="shared" si="9"/>
        <v/>
      </c>
    </row>
    <row r="42" spans="1:36" ht="15" customHeight="1" x14ac:dyDescent="0.25">
      <c r="A42" s="582"/>
      <c r="B42" s="860"/>
      <c r="C42" s="867" t="s">
        <v>393</v>
      </c>
      <c r="D42" s="868"/>
      <c r="E42" s="869"/>
      <c r="F42" s="581"/>
      <c r="H42" s="118"/>
      <c r="I42" s="118"/>
      <c r="J42" s="118"/>
      <c r="K42" s="118"/>
      <c r="L42" s="118"/>
      <c r="M42" s="118"/>
      <c r="N42" s="414"/>
      <c r="O42" s="118"/>
      <c r="P42" s="118"/>
      <c r="Q42" s="118"/>
      <c r="R42" s="118"/>
      <c r="S42" s="118"/>
      <c r="T42" s="118"/>
      <c r="U42" s="118"/>
      <c r="AB42" s="31"/>
      <c r="AC42" s="31"/>
      <c r="AD42" s="31"/>
      <c r="AE42" s="31"/>
      <c r="AF42" s="31"/>
      <c r="AG42" s="539" t="str">
        <f t="shared" si="6"/>
        <v>Sutarties projekte ir atitinkamai sutartyje siūlome numatyti, kad:</v>
      </c>
      <c r="AH42" s="539" t="str">
        <f t="shared" si="7"/>
        <v/>
      </c>
      <c r="AI42" s="539" t="str">
        <f t="shared" si="8"/>
        <v/>
      </c>
      <c r="AJ42" s="539" t="str">
        <f t="shared" si="9"/>
        <v/>
      </c>
    </row>
    <row r="43" spans="1:36" ht="26.25" customHeight="1" x14ac:dyDescent="0.25">
      <c r="A43" s="582"/>
      <c r="B43" s="860"/>
      <c r="C43" s="830" t="s">
        <v>403</v>
      </c>
      <c r="D43" s="831"/>
      <c r="E43" s="832"/>
      <c r="F43" s="581"/>
      <c r="H43" s="35"/>
      <c r="I43" s="118"/>
      <c r="J43" s="118"/>
      <c r="K43" s="118"/>
      <c r="L43" s="118"/>
      <c r="M43" s="118"/>
      <c r="N43" s="414"/>
      <c r="O43" s="118"/>
      <c r="P43" s="118"/>
      <c r="Q43" s="118"/>
      <c r="R43" s="118"/>
      <c r="S43" s="118"/>
      <c r="T43" s="118"/>
      <c r="U43" s="118"/>
      <c r="AB43" s="31"/>
      <c r="AC43" s="31"/>
      <c r="AD43" s="31"/>
      <c r="AE43" s="31"/>
      <c r="AF43" s="31"/>
      <c r="AG43" s="539" t="str">
        <f t="shared" si="6"/>
        <v>Nustačius, kad tiekėjas pristatė įrangą, kuri neatininka tiekėjo pasiūlyme nurodytų reikšmių, dėl kurių tiekėjui buvo suteikti balai, tiekėjas moka xx Eur (PO turi nurodyti konkretų baudos dydį Eur) dydžio baudą.</v>
      </c>
      <c r="AH43" s="539" t="str">
        <f t="shared" si="7"/>
        <v/>
      </c>
      <c r="AI43" s="539" t="str">
        <f t="shared" si="8"/>
        <v/>
      </c>
      <c r="AJ43" s="539" t="str">
        <f t="shared" si="9"/>
        <v/>
      </c>
    </row>
    <row r="44" spans="1:36" ht="15" customHeight="1" x14ac:dyDescent="0.25">
      <c r="A44" s="577" t="s">
        <v>61</v>
      </c>
      <c r="B44" s="583" t="s">
        <v>190</v>
      </c>
      <c r="C44" s="864" t="s">
        <v>306</v>
      </c>
      <c r="D44" s="865"/>
      <c r="E44" s="866"/>
      <c r="F44" s="584"/>
      <c r="H44" s="118"/>
      <c r="I44" s="118"/>
      <c r="J44" s="118"/>
      <c r="K44" s="118"/>
      <c r="L44" s="118"/>
      <c r="M44" s="118"/>
      <c r="N44" s="414"/>
      <c r="O44" s="118"/>
      <c r="P44" s="118"/>
      <c r="Q44" s="118"/>
      <c r="R44" s="118"/>
      <c r="S44" s="118"/>
      <c r="T44" s="118"/>
      <c r="U44" s="118"/>
      <c r="AG44" s="539" t="str">
        <f t="shared" si="6"/>
        <v>Lovos apkrova</v>
      </c>
      <c r="AH44" s="539">
        <f t="shared" si="7"/>
        <v>5</v>
      </c>
      <c r="AI44" s="539" t="b">
        <f t="shared" si="8"/>
        <v>1</v>
      </c>
      <c r="AJ44" s="539" t="str">
        <f t="shared" si="9"/>
        <v/>
      </c>
    </row>
    <row r="45" spans="1:36" ht="12.75" customHeight="1" x14ac:dyDescent="0.25">
      <c r="A45" s="579"/>
      <c r="B45" s="593" t="s">
        <v>91</v>
      </c>
      <c r="C45" s="817" t="s">
        <v>359</v>
      </c>
      <c r="D45" s="818"/>
      <c r="E45" s="819"/>
      <c r="F45" s="569" t="str">
        <f>IF(AI44=TRUE,$AI$3,"")</f>
        <v>PASIRINKTA</v>
      </c>
      <c r="H45" s="118"/>
      <c r="I45" s="118"/>
      <c r="J45" s="118"/>
      <c r="K45" s="118"/>
      <c r="L45" s="118"/>
      <c r="M45" s="118"/>
      <c r="N45" s="414"/>
      <c r="O45" s="118"/>
      <c r="P45" s="118"/>
      <c r="Q45" s="118"/>
      <c r="R45" s="118"/>
      <c r="S45" s="118"/>
      <c r="T45" s="118"/>
      <c r="U45" s="118"/>
      <c r="AG45" s="539" t="str">
        <f t="shared" si="6"/>
        <v>Kriterijus pasirenkamas priklausomai nuo to kokiame skyriuje bus naudojama lova.</v>
      </c>
      <c r="AH45" s="539" t="str">
        <f t="shared" si="7"/>
        <v/>
      </c>
      <c r="AI45" s="539" t="str">
        <f t="shared" si="8"/>
        <v/>
      </c>
      <c r="AJ45" s="539" t="str">
        <f t="shared" si="9"/>
        <v/>
      </c>
    </row>
    <row r="46" spans="1:36" ht="40.5" customHeight="1" x14ac:dyDescent="0.25">
      <c r="A46" s="585"/>
      <c r="B46" s="877" t="s">
        <v>87</v>
      </c>
      <c r="C46" s="836" t="s">
        <v>394</v>
      </c>
      <c r="D46" s="837"/>
      <c r="E46" s="838"/>
      <c r="F46" s="581"/>
      <c r="H46" s="118"/>
      <c r="I46" s="118"/>
      <c r="J46" s="118"/>
      <c r="K46" s="118"/>
      <c r="L46" s="118"/>
      <c r="M46" s="118"/>
      <c r="N46" s="414"/>
      <c r="O46" s="118"/>
      <c r="P46" s="118"/>
      <c r="Q46" s="118"/>
      <c r="R46" s="118"/>
      <c r="S46" s="118"/>
      <c r="T46" s="118"/>
      <c r="U46" s="118"/>
      <c r="AG46" s="539" t="str">
        <f t="shared" si="6"/>
        <v>Pasirinkimas:  Lovos apkrova labai susijusi su tuo kokiam skyriui yra reikalinga lova. Pvz. vaikų skyriuje maksimali lovos apkrova turėtų būti ne didesnė kaip 60 - 80 kg. Skyriui rekomenduojama turėti keletos maksimalaus svorio tipų lovų. Kadangi didžioji dalis pacientų sveria ne daugiau kaip 120 kg. tokiu atveju skyriuje tikslinga turėti 60 – 70 % tokios apkrovos lovų.</v>
      </c>
      <c r="AH46" s="539" t="str">
        <f t="shared" si="7"/>
        <v/>
      </c>
      <c r="AI46" s="539" t="str">
        <f t="shared" si="8"/>
        <v/>
      </c>
      <c r="AJ46" s="539" t="str">
        <f t="shared" si="9"/>
        <v/>
      </c>
    </row>
    <row r="47" spans="1:36" ht="18.75" customHeight="1" x14ac:dyDescent="0.25">
      <c r="A47" s="582"/>
      <c r="B47" s="860"/>
      <c r="C47" s="827" t="s">
        <v>395</v>
      </c>
      <c r="D47" s="828"/>
      <c r="E47" s="829"/>
      <c r="F47" s="581"/>
      <c r="H47" s="118"/>
      <c r="I47" s="118"/>
      <c r="J47" s="118"/>
      <c r="K47" s="118"/>
      <c r="L47" s="118"/>
      <c r="M47" s="118"/>
      <c r="N47" s="414"/>
      <c r="O47" s="118"/>
      <c r="P47" s="118"/>
      <c r="Q47" s="118"/>
      <c r="R47" s="118"/>
      <c r="S47" s="118"/>
      <c r="T47" s="118"/>
      <c r="U47" s="118"/>
      <c r="AB47" s="412"/>
      <c r="AC47" s="412"/>
      <c r="AD47" s="412"/>
      <c r="AE47" s="412"/>
      <c r="AF47" s="412"/>
      <c r="AG47" s="539" t="str">
        <f t="shared" si="6"/>
        <v>Sutarties projekte ir atitinkamai sutartyje siūlome numatyti, kad:</v>
      </c>
      <c r="AH47" s="539" t="str">
        <f t="shared" si="7"/>
        <v/>
      </c>
      <c r="AI47" s="539" t="str">
        <f t="shared" si="8"/>
        <v/>
      </c>
      <c r="AJ47" s="539" t="str">
        <f t="shared" si="9"/>
        <v/>
      </c>
    </row>
    <row r="48" spans="1:36" ht="30" customHeight="1" x14ac:dyDescent="0.25">
      <c r="A48" s="582"/>
      <c r="B48" s="860"/>
      <c r="C48" s="830" t="s">
        <v>403</v>
      </c>
      <c r="D48" s="831"/>
      <c r="E48" s="832"/>
      <c r="F48" s="581"/>
      <c r="H48" s="118"/>
      <c r="I48" s="118"/>
      <c r="J48" s="118"/>
      <c r="K48" s="118"/>
      <c r="L48" s="118"/>
      <c r="M48" s="118"/>
      <c r="N48" s="414"/>
      <c r="O48" s="118"/>
      <c r="P48" s="118"/>
      <c r="Q48" s="118"/>
      <c r="R48" s="118"/>
      <c r="S48" s="118"/>
      <c r="T48" s="118"/>
      <c r="U48" s="118"/>
      <c r="AG48" s="539" t="str">
        <f t="shared" si="6"/>
        <v>Nustačius, kad tiekėjas pristatė įrangą, kuri neatininka tiekėjo pasiūlyme nurodytų reikšmių, dėl kurių tiekėjui buvo suteikti balai, tiekėjas moka xx Eur (PO turi nurodyti konkretų baudos dydį Eur) dydžio baudą.</v>
      </c>
      <c r="AH48" s="539" t="str">
        <f t="shared" si="7"/>
        <v/>
      </c>
      <c r="AI48" s="539" t="str">
        <f t="shared" si="8"/>
        <v/>
      </c>
      <c r="AJ48" s="539" t="str">
        <f t="shared" si="9"/>
        <v/>
      </c>
    </row>
    <row r="49" spans="1:36" ht="15" customHeight="1" x14ac:dyDescent="0.25">
      <c r="A49" s="577" t="s">
        <v>121</v>
      </c>
      <c r="B49" s="583" t="s">
        <v>190</v>
      </c>
      <c r="C49" s="864" t="s">
        <v>322</v>
      </c>
      <c r="D49" s="865"/>
      <c r="E49" s="866"/>
      <c r="F49" s="584"/>
      <c r="H49" s="118"/>
      <c r="I49" s="118"/>
      <c r="J49" s="118"/>
      <c r="K49" s="118"/>
      <c r="L49" s="118"/>
      <c r="M49" s="118"/>
      <c r="N49" s="414"/>
      <c r="O49" s="118"/>
      <c r="P49" s="118"/>
      <c r="Q49" s="118"/>
      <c r="R49" s="118"/>
      <c r="S49" s="118"/>
      <c r="T49" s="118"/>
      <c r="U49" s="118"/>
      <c r="AG49" s="539" t="str">
        <f t="shared" si="6"/>
        <v>Papildomi valdymo skydeliai</v>
      </c>
      <c r="AH49" s="539">
        <f t="shared" si="7"/>
        <v>6</v>
      </c>
      <c r="AI49" s="539" t="b">
        <f t="shared" si="8"/>
        <v>1</v>
      </c>
      <c r="AJ49" s="539" t="str">
        <f t="shared" si="9"/>
        <v/>
      </c>
    </row>
    <row r="50" spans="1:36" ht="40.5" customHeight="1" x14ac:dyDescent="0.25">
      <c r="A50" s="579"/>
      <c r="B50" s="593" t="s">
        <v>91</v>
      </c>
      <c r="C50" s="817" t="s">
        <v>360</v>
      </c>
      <c r="D50" s="818"/>
      <c r="E50" s="819"/>
      <c r="F50" s="569" t="str">
        <f>IF(AI49=TRUE,$AI$3,"")</f>
        <v>PASIRINKTA</v>
      </c>
      <c r="H50" s="118"/>
      <c r="I50" s="118"/>
      <c r="J50" s="118"/>
      <c r="K50" s="118"/>
      <c r="L50" s="118"/>
      <c r="M50" s="118"/>
      <c r="N50" s="414"/>
      <c r="O50" s="118"/>
      <c r="P50" s="118"/>
      <c r="Q50" s="118"/>
      <c r="R50" s="118"/>
      <c r="S50" s="118"/>
      <c r="T50" s="118"/>
      <c r="U50" s="118"/>
      <c r="AG50" s="539" t="str">
        <f t="shared" si="6"/>
        <v xml:space="preserve">Kriterijus pasirenkamas, kai siekiama įsigyti funkcinę lovą, kuri palengvintų personalo darbą ir taupytų darbo laiką, skatintų pacientų savarankiškumą ir mobilumą, mažintų traumų skaičių tiek slaugytojų, tiek pacientų tarpe, padėtų išvengti pragulų atsiradimą, palengvinti pacientų būklę ir pagreitinti jų gydymo procesą.
</v>
      </c>
      <c r="AH50" s="539" t="str">
        <f t="shared" si="7"/>
        <v/>
      </c>
      <c r="AI50" s="539" t="str">
        <f t="shared" si="8"/>
        <v/>
      </c>
      <c r="AJ50" s="539" t="str">
        <f t="shared" si="9"/>
        <v/>
      </c>
    </row>
    <row r="51" spans="1:36" ht="26.25" customHeight="1" x14ac:dyDescent="0.25">
      <c r="A51" s="580"/>
      <c r="B51" s="877" t="s">
        <v>87</v>
      </c>
      <c r="C51" s="870" t="s">
        <v>396</v>
      </c>
      <c r="D51" s="870"/>
      <c r="E51" s="870"/>
      <c r="F51" s="581"/>
      <c r="H51" s="118"/>
      <c r="I51" s="118"/>
      <c r="J51" s="118"/>
      <c r="K51" s="118"/>
      <c r="L51" s="118"/>
      <c r="M51" s="118"/>
      <c r="N51" s="414"/>
      <c r="O51" s="118"/>
      <c r="P51" s="118"/>
      <c r="Q51" s="118"/>
      <c r="R51" s="118"/>
      <c r="S51" s="118"/>
      <c r="T51" s="118"/>
      <c r="U51" s="118"/>
      <c r="AG51" s="539" t="str">
        <f t="shared" si="6"/>
        <v>Pasirinkimas: Galimi valdymo skydelių ir pultelių variantai: slaugytojų valdymo pultas, paciento valdymo pultas, šoniniuose ranktūriuose integruotas valdymo pultas (viename ranktūryje arba abiejuose).</v>
      </c>
      <c r="AH51" s="539" t="str">
        <f t="shared" si="7"/>
        <v/>
      </c>
      <c r="AI51" s="539" t="str">
        <f t="shared" si="8"/>
        <v/>
      </c>
      <c r="AJ51" s="539" t="str">
        <f t="shared" si="9"/>
        <v/>
      </c>
    </row>
    <row r="52" spans="1:36" x14ac:dyDescent="0.25">
      <c r="A52" s="580"/>
      <c r="B52" s="860"/>
      <c r="C52" s="827" t="s">
        <v>386</v>
      </c>
      <c r="D52" s="828"/>
      <c r="E52" s="829"/>
      <c r="F52" s="587"/>
      <c r="H52" s="118"/>
      <c r="I52" s="118"/>
      <c r="J52" s="118"/>
      <c r="K52" s="118"/>
      <c r="L52" s="118"/>
      <c r="M52" s="118"/>
      <c r="N52" s="414"/>
      <c r="O52" s="118"/>
      <c r="P52" s="118"/>
      <c r="Q52" s="118"/>
      <c r="R52" s="118"/>
      <c r="S52" s="118"/>
      <c r="T52" s="118"/>
      <c r="U52" s="118"/>
      <c r="AB52" s="412"/>
      <c r="AC52" s="412"/>
      <c r="AD52" s="412"/>
      <c r="AE52" s="412"/>
      <c r="AF52" s="412"/>
      <c r="AG52" s="539" t="str">
        <f t="shared" si="6"/>
        <v>Sutarties projekte ir atitinkamai sutartyje siūlome numatyti, kad:</v>
      </c>
      <c r="AH52" s="539" t="str">
        <f t="shared" si="7"/>
        <v/>
      </c>
      <c r="AI52" s="539" t="str">
        <f t="shared" si="8"/>
        <v/>
      </c>
      <c r="AJ52" s="539" t="str">
        <f t="shared" si="9"/>
        <v/>
      </c>
    </row>
    <row r="53" spans="1:36" x14ac:dyDescent="0.25">
      <c r="A53" s="580"/>
      <c r="B53" s="860"/>
      <c r="C53" s="830" t="s">
        <v>403</v>
      </c>
      <c r="D53" s="840"/>
      <c r="E53" s="841"/>
      <c r="F53" s="587"/>
      <c r="H53" s="118"/>
      <c r="I53" s="118"/>
      <c r="J53" s="118"/>
      <c r="K53" s="118"/>
      <c r="L53" s="118"/>
      <c r="M53" s="118"/>
      <c r="N53" s="414"/>
      <c r="O53" s="118"/>
      <c r="P53" s="118"/>
      <c r="Q53" s="118"/>
      <c r="R53" s="118"/>
      <c r="S53" s="118"/>
      <c r="T53" s="118"/>
      <c r="U53" s="118"/>
      <c r="AB53" s="31"/>
      <c r="AC53" s="31"/>
      <c r="AD53" s="31"/>
      <c r="AE53" s="31"/>
      <c r="AF53" s="31"/>
      <c r="AG53" s="539" t="str">
        <f t="shared" si="6"/>
        <v>Nustačius, kad tiekėjas pristatė įrangą, kuri neatininka tiekėjo pasiūlyme nurodytų reikšmių, dėl kurių tiekėjui buvo suteikti balai, tiekėjas moka xx Eur (PO turi nurodyti konkretų baudos dydį Eur) dydžio baudą.</v>
      </c>
      <c r="AH53" s="539" t="str">
        <f t="shared" si="7"/>
        <v/>
      </c>
      <c r="AI53" s="539" t="str">
        <f t="shared" si="8"/>
        <v/>
      </c>
      <c r="AJ53" s="539" t="str">
        <f t="shared" si="9"/>
        <v/>
      </c>
    </row>
    <row r="54" spans="1:36" ht="14.25" customHeight="1" x14ac:dyDescent="0.25">
      <c r="A54" s="580"/>
      <c r="B54" s="878"/>
      <c r="C54" s="874"/>
      <c r="D54" s="875"/>
      <c r="E54" s="876"/>
      <c r="F54" s="587"/>
      <c r="H54" s="118"/>
      <c r="I54" s="118"/>
      <c r="J54" s="118"/>
      <c r="K54" s="118"/>
      <c r="L54" s="118"/>
      <c r="M54" s="118"/>
      <c r="N54" s="414"/>
      <c r="O54" s="118"/>
      <c r="P54" s="118"/>
      <c r="Q54" s="118"/>
      <c r="R54" s="118"/>
      <c r="S54" s="118"/>
      <c r="T54" s="118"/>
      <c r="U54" s="118"/>
      <c r="AG54" s="539">
        <f t="shared" si="6"/>
        <v>0</v>
      </c>
      <c r="AH54" s="539" t="str">
        <f t="shared" si="7"/>
        <v/>
      </c>
      <c r="AI54" s="539" t="str">
        <f t="shared" si="8"/>
        <v/>
      </c>
      <c r="AJ54" s="539" t="str">
        <f t="shared" si="9"/>
        <v/>
      </c>
    </row>
    <row r="55" spans="1:36" ht="15" customHeight="1" x14ac:dyDescent="0.25">
      <c r="A55" s="577" t="s">
        <v>203</v>
      </c>
      <c r="B55" s="583" t="s">
        <v>190</v>
      </c>
      <c r="C55" s="871" t="s">
        <v>62</v>
      </c>
      <c r="D55" s="872"/>
      <c r="E55" s="873"/>
      <c r="F55" s="584"/>
      <c r="H55" s="118"/>
      <c r="I55" s="118"/>
      <c r="J55" s="118"/>
      <c r="K55" s="118"/>
      <c r="L55" s="118"/>
      <c r="M55" s="118"/>
      <c r="N55" s="414"/>
      <c r="O55" s="118"/>
      <c r="P55" s="118"/>
      <c r="Q55" s="118"/>
      <c r="R55" s="118"/>
      <c r="S55" s="118"/>
      <c r="T55" s="118"/>
      <c r="U55" s="118"/>
      <c r="AG55" s="539" t="str">
        <f t="shared" si="6"/>
        <v>Įrangos garantija</v>
      </c>
      <c r="AH55" s="539">
        <f t="shared" si="7"/>
        <v>7</v>
      </c>
      <c r="AI55" s="539" t="b">
        <f t="shared" si="8"/>
        <v>1</v>
      </c>
      <c r="AJ55" s="539" t="str">
        <f t="shared" si="9"/>
        <v/>
      </c>
    </row>
    <row r="56" spans="1:36" ht="15" customHeight="1" x14ac:dyDescent="0.25">
      <c r="A56" s="579"/>
      <c r="B56" s="861" t="s">
        <v>91</v>
      </c>
      <c r="C56" s="817" t="s">
        <v>315</v>
      </c>
      <c r="D56" s="818"/>
      <c r="E56" s="819"/>
      <c r="F56" s="569" t="str">
        <f>IF(AI55=TRUE,$AI$3,"")</f>
        <v>PASIRINKTA</v>
      </c>
      <c r="H56" s="118"/>
      <c r="I56" s="118"/>
      <c r="J56" s="118"/>
      <c r="K56" s="118"/>
      <c r="L56" s="118"/>
      <c r="M56" s="118"/>
      <c r="N56" s="414"/>
      <c r="O56" s="118"/>
      <c r="P56" s="118"/>
      <c r="Q56" s="118"/>
      <c r="R56" s="118"/>
      <c r="S56" s="118"/>
      <c r="T56" s="118"/>
      <c r="U56" s="118"/>
      <c r="AG56" s="539" t="str">
        <f t="shared" si="6"/>
        <v xml:space="preserve">Įrangos garantijos kriterijus skirtas pasirinkti ekonomiškai naudingiausią pasiūlymą pagal tiekėjo suteikiamą garantiją (jos terminą) įrangai. </v>
      </c>
      <c r="AH56" s="539" t="str">
        <f t="shared" si="7"/>
        <v/>
      </c>
      <c r="AI56" s="539" t="str">
        <f t="shared" si="8"/>
        <v/>
      </c>
      <c r="AJ56" s="539" t="str">
        <f t="shared" si="9"/>
        <v/>
      </c>
    </row>
    <row r="57" spans="1:36" x14ac:dyDescent="0.25">
      <c r="A57" s="580"/>
      <c r="B57" s="863"/>
      <c r="C57" s="823"/>
      <c r="D57" s="824"/>
      <c r="E57" s="825"/>
      <c r="F57" s="581"/>
      <c r="H57" s="118"/>
      <c r="I57" s="118"/>
      <c r="J57" s="118"/>
      <c r="K57" s="118"/>
      <c r="L57" s="118"/>
      <c r="M57" s="118"/>
      <c r="N57" s="414"/>
      <c r="O57" s="118"/>
      <c r="P57" s="118"/>
      <c r="Q57" s="118"/>
      <c r="R57" s="118"/>
      <c r="S57" s="118"/>
      <c r="T57" s="118"/>
      <c r="U57" s="118"/>
      <c r="AG57" s="539">
        <f t="shared" si="6"/>
        <v>0</v>
      </c>
      <c r="AH57" s="539" t="str">
        <f t="shared" si="7"/>
        <v/>
      </c>
      <c r="AI57" s="539" t="str">
        <f t="shared" si="8"/>
        <v/>
      </c>
      <c r="AJ57" s="539" t="str">
        <f t="shared" si="9"/>
        <v/>
      </c>
    </row>
    <row r="58" spans="1:36" x14ac:dyDescent="0.25">
      <c r="A58" s="582"/>
      <c r="B58" s="879" t="s">
        <v>87</v>
      </c>
      <c r="C58" s="588" t="s">
        <v>384</v>
      </c>
      <c r="D58" s="589"/>
      <c r="E58" s="590"/>
      <c r="F58" s="581"/>
      <c r="H58" s="118"/>
      <c r="I58" s="118"/>
      <c r="J58" s="118"/>
      <c r="K58" s="118"/>
      <c r="L58" s="118"/>
      <c r="M58" s="118"/>
      <c r="N58" s="414"/>
      <c r="O58" s="118"/>
      <c r="P58" s="118"/>
      <c r="Q58" s="118"/>
      <c r="R58" s="118"/>
      <c r="S58" s="118"/>
      <c r="T58" s="118"/>
      <c r="U58" s="118"/>
      <c r="AG58" s="539" t="str">
        <f t="shared" si="6"/>
        <v xml:space="preserve">Pasirinkimas: </v>
      </c>
      <c r="AH58" s="539" t="str">
        <f t="shared" si="7"/>
        <v/>
      </c>
      <c r="AI58" s="539" t="str">
        <f t="shared" si="8"/>
        <v/>
      </c>
      <c r="AJ58" s="539" t="str">
        <f t="shared" si="9"/>
        <v/>
      </c>
    </row>
    <row r="59" spans="1:36" ht="15" customHeight="1" x14ac:dyDescent="0.25">
      <c r="A59" s="582"/>
      <c r="B59" s="879"/>
      <c r="C59" s="827" t="s">
        <v>404</v>
      </c>
      <c r="D59" s="828"/>
      <c r="E59" s="829"/>
      <c r="F59" s="581"/>
      <c r="H59" s="118"/>
      <c r="I59" s="118"/>
      <c r="J59" s="118"/>
      <c r="K59" s="118"/>
      <c r="L59" s="118"/>
      <c r="M59" s="118"/>
      <c r="N59" s="414"/>
      <c r="O59" s="118"/>
      <c r="P59" s="118"/>
      <c r="Q59" s="118"/>
      <c r="R59" s="118"/>
      <c r="S59" s="118"/>
      <c r="T59" s="118"/>
      <c r="U59" s="118"/>
      <c r="AG59" s="539" t="str">
        <f t="shared" si="6"/>
        <v>Rekomenduojame nustatyti minimalų ir maksimalų įrangos garantijos laiką, pastarąjį nustatant pagal įrangos gyvavimo ciklą ar ilgiausią laikotarpį, kurio metu PO ketina įranga naudotis. Tiekėjui, nurodžiusiam ilgesnį nei maksimalus garantijos terminas, papildomi balai nebūtų skiriami.</v>
      </c>
      <c r="AH59" s="539" t="str">
        <f t="shared" si="7"/>
        <v/>
      </c>
      <c r="AI59" s="539" t="str">
        <f t="shared" si="8"/>
        <v/>
      </c>
      <c r="AJ59" s="539" t="str">
        <f t="shared" si="9"/>
        <v/>
      </c>
    </row>
    <row r="60" spans="1:36" ht="15" customHeight="1" x14ac:dyDescent="0.25">
      <c r="A60" s="582"/>
      <c r="B60" s="879"/>
      <c r="C60" s="830"/>
      <c r="D60" s="831"/>
      <c r="E60" s="832"/>
      <c r="F60" s="581"/>
      <c r="H60" s="118"/>
      <c r="I60" s="118"/>
      <c r="J60" s="118"/>
      <c r="K60" s="118"/>
      <c r="L60" s="118"/>
      <c r="M60" s="118"/>
      <c r="N60" s="414"/>
      <c r="O60" s="118"/>
      <c r="P60" s="118"/>
      <c r="Q60" s="118"/>
      <c r="R60" s="118"/>
      <c r="S60" s="118"/>
      <c r="T60" s="118"/>
      <c r="U60" s="118"/>
      <c r="AG60" s="539">
        <f t="shared" si="6"/>
        <v>0</v>
      </c>
      <c r="AH60" s="539" t="str">
        <f t="shared" si="7"/>
        <v/>
      </c>
      <c r="AI60" s="539" t="str">
        <f t="shared" si="8"/>
        <v/>
      </c>
      <c r="AJ60" s="539" t="str">
        <f t="shared" si="9"/>
        <v/>
      </c>
    </row>
    <row r="61" spans="1:36" ht="16.5" customHeight="1" x14ac:dyDescent="0.25">
      <c r="A61" s="582"/>
      <c r="B61" s="879"/>
      <c r="C61" s="833"/>
      <c r="D61" s="834"/>
      <c r="E61" s="835"/>
      <c r="F61" s="581"/>
      <c r="H61" s="118"/>
      <c r="I61" s="118"/>
      <c r="J61" s="118"/>
      <c r="K61" s="118"/>
      <c r="L61" s="118"/>
      <c r="M61" s="118"/>
      <c r="N61" s="414"/>
      <c r="O61" s="118"/>
      <c r="P61" s="118"/>
      <c r="Q61" s="118"/>
      <c r="R61" s="118"/>
      <c r="S61" s="118"/>
      <c r="T61" s="118"/>
      <c r="U61" s="118"/>
      <c r="AG61" s="539">
        <f t="shared" si="6"/>
        <v>0</v>
      </c>
      <c r="AH61" s="539" t="str">
        <f t="shared" si="7"/>
        <v/>
      </c>
      <c r="AI61" s="539" t="str">
        <f t="shared" si="8"/>
        <v/>
      </c>
      <c r="AJ61" s="539" t="str">
        <f t="shared" si="9"/>
        <v/>
      </c>
    </row>
    <row r="62" spans="1:36" ht="21.75" customHeight="1" x14ac:dyDescent="0.25">
      <c r="A62" s="582"/>
      <c r="B62" s="879"/>
      <c r="C62" s="867" t="s">
        <v>393</v>
      </c>
      <c r="D62" s="868"/>
      <c r="E62" s="869"/>
      <c r="F62" s="581"/>
      <c r="H62" s="118"/>
      <c r="I62" s="118"/>
      <c r="J62" s="118"/>
      <c r="K62" s="118"/>
      <c r="L62" s="118"/>
      <c r="M62" s="118"/>
      <c r="N62" s="414"/>
      <c r="O62" s="118"/>
      <c r="P62" s="118"/>
      <c r="Q62" s="118"/>
      <c r="R62" s="118"/>
      <c r="S62" s="118"/>
      <c r="T62" s="118"/>
      <c r="U62" s="118"/>
      <c r="AG62" s="539" t="str">
        <f t="shared" si="6"/>
        <v>Sutarties projekte ir atitinkamai sutartyje siūlome numatyti, kad:</v>
      </c>
      <c r="AH62" s="539" t="str">
        <f t="shared" si="7"/>
        <v/>
      </c>
      <c r="AI62" s="539" t="str">
        <f t="shared" si="8"/>
        <v/>
      </c>
      <c r="AJ62" s="539" t="str">
        <f t="shared" si="9"/>
        <v/>
      </c>
    </row>
    <row r="63" spans="1:36" ht="35.25" customHeight="1" x14ac:dyDescent="0.25">
      <c r="A63" s="586"/>
      <c r="B63" s="879"/>
      <c r="C63" s="833" t="s">
        <v>405</v>
      </c>
      <c r="D63" s="834"/>
      <c r="E63" s="835"/>
      <c r="F63" s="591"/>
      <c r="H63" s="118"/>
      <c r="I63" s="118"/>
      <c r="J63" s="118"/>
      <c r="K63" s="118"/>
      <c r="L63" s="118"/>
      <c r="M63" s="118"/>
      <c r="N63" s="414"/>
      <c r="O63" s="118"/>
      <c r="P63" s="118"/>
      <c r="Q63" s="118"/>
      <c r="R63" s="118"/>
      <c r="S63" s="118"/>
      <c r="T63" s="118"/>
      <c r="U63" s="118"/>
      <c r="AG63" s="539" t="str">
        <f t="shared" si="6"/>
        <v>Nustačius, kad tiekėjas nesilaikė pasiūlyme nurodyto įsipareigojimo suteikti garantiją xx mėn. (metų), tiekėjas moka xx Eur (PO turi nurodyti konkretų baudos dydį Eur) dydžio baudą.</v>
      </c>
      <c r="AH63" s="539" t="str">
        <f t="shared" si="7"/>
        <v/>
      </c>
      <c r="AI63" s="539" t="str">
        <f t="shared" si="8"/>
        <v/>
      </c>
      <c r="AJ63" s="539" t="str">
        <f t="shared" si="9"/>
        <v/>
      </c>
    </row>
    <row r="64" spans="1:36" ht="14.25" customHeight="1" x14ac:dyDescent="0.25">
      <c r="A64" s="237"/>
      <c r="B64" s="238"/>
      <c r="C64" s="237"/>
      <c r="D64" s="237"/>
      <c r="E64" s="237"/>
      <c r="F64" s="239"/>
      <c r="H64" s="118"/>
      <c r="I64" s="118"/>
      <c r="J64" s="118"/>
      <c r="K64" s="118"/>
      <c r="L64" s="118"/>
      <c r="M64" s="118"/>
      <c r="N64" s="414"/>
      <c r="O64" s="118"/>
      <c r="P64" s="118"/>
      <c r="Q64" s="118"/>
      <c r="R64" s="118"/>
      <c r="S64" s="118"/>
      <c r="T64" s="118"/>
      <c r="U64" s="118"/>
      <c r="AB64" s="31"/>
      <c r="AC64" s="31"/>
      <c r="AD64" s="31"/>
      <c r="AE64" s="31"/>
      <c r="AF64" s="31"/>
      <c r="AG64" s="31"/>
      <c r="AH64" s="31"/>
      <c r="AI64" s="31"/>
      <c r="AJ64" s="31"/>
    </row>
    <row r="65" spans="1:36" ht="15" customHeight="1" x14ac:dyDescent="0.25">
      <c r="A65" s="466"/>
      <c r="B65" s="467"/>
      <c r="C65" s="466"/>
      <c r="D65" s="466"/>
      <c r="E65" s="466"/>
      <c r="F65" s="468"/>
      <c r="H65" s="118"/>
      <c r="I65" s="118"/>
      <c r="J65" s="118"/>
      <c r="K65" s="118"/>
      <c r="L65" s="118"/>
      <c r="M65" s="118"/>
      <c r="N65" s="414"/>
      <c r="O65" s="118"/>
      <c r="P65" s="118"/>
      <c r="Q65" s="118"/>
      <c r="R65" s="118"/>
      <c r="S65" s="118"/>
      <c r="T65" s="118"/>
      <c r="U65" s="118"/>
    </row>
    <row r="66" spans="1:36" ht="15" customHeight="1" x14ac:dyDescent="0.25">
      <c r="A66" s="237"/>
      <c r="B66" s="238"/>
      <c r="C66" s="237"/>
      <c r="D66" s="237"/>
      <c r="E66" s="237"/>
      <c r="F66" s="240" t="s">
        <v>222</v>
      </c>
      <c r="H66" s="118"/>
      <c r="I66" s="118"/>
      <c r="J66" s="118"/>
      <c r="K66" s="118"/>
      <c r="L66" s="118"/>
      <c r="M66" s="118"/>
      <c r="N66" s="414"/>
      <c r="O66" s="118"/>
      <c r="P66" s="118"/>
      <c r="Q66" s="118"/>
      <c r="R66" s="118"/>
      <c r="S66" s="118"/>
      <c r="T66" s="118"/>
      <c r="U66" s="118"/>
    </row>
    <row r="67" spans="1:36" ht="15" customHeight="1" x14ac:dyDescent="0.25">
      <c r="H67" s="118"/>
      <c r="I67" s="118"/>
      <c r="J67" s="118"/>
      <c r="K67" s="118"/>
      <c r="L67" s="118"/>
      <c r="M67" s="118"/>
      <c r="N67" s="414"/>
      <c r="O67" s="118"/>
      <c r="P67" s="118"/>
      <c r="Q67" s="118"/>
      <c r="R67" s="118"/>
      <c r="S67" s="118"/>
      <c r="T67" s="118"/>
      <c r="U67" s="118"/>
    </row>
    <row r="68" spans="1:36" ht="15" customHeight="1" x14ac:dyDescent="0.25">
      <c r="H68" s="118"/>
      <c r="I68" s="118"/>
      <c r="J68" s="118"/>
      <c r="K68" s="118"/>
      <c r="L68" s="118"/>
      <c r="M68" s="118"/>
      <c r="N68" s="414"/>
      <c r="O68" s="118"/>
      <c r="P68" s="118"/>
      <c r="Q68" s="118"/>
      <c r="R68" s="118"/>
      <c r="S68" s="118"/>
      <c r="T68" s="118"/>
      <c r="U68" s="118"/>
    </row>
    <row r="69" spans="1:36" ht="15" customHeight="1" x14ac:dyDescent="0.25">
      <c r="H69" s="118"/>
      <c r="I69" s="118"/>
      <c r="J69" s="118"/>
      <c r="K69" s="118"/>
      <c r="L69" s="118"/>
      <c r="M69" s="118"/>
      <c r="N69" s="414"/>
      <c r="O69" s="118"/>
      <c r="P69" s="118"/>
      <c r="Q69" s="118"/>
      <c r="R69" s="118"/>
      <c r="S69" s="118"/>
      <c r="T69" s="118"/>
      <c r="U69" s="118"/>
    </row>
    <row r="70" spans="1:36" ht="15" customHeight="1" x14ac:dyDescent="0.25">
      <c r="H70" s="118"/>
      <c r="I70" s="118"/>
      <c r="J70" s="118"/>
      <c r="K70" s="118"/>
      <c r="L70" s="118"/>
      <c r="M70" s="118"/>
      <c r="N70" s="414"/>
      <c r="O70" s="118"/>
      <c r="P70" s="118"/>
      <c r="Q70" s="118"/>
      <c r="R70" s="118"/>
      <c r="S70" s="118"/>
      <c r="T70" s="118"/>
      <c r="U70" s="118"/>
    </row>
    <row r="71" spans="1:36" ht="15" customHeight="1" x14ac:dyDescent="0.25">
      <c r="H71" s="118"/>
      <c r="I71" s="118"/>
      <c r="J71" s="118"/>
      <c r="K71" s="118"/>
      <c r="L71" s="118"/>
      <c r="M71" s="118"/>
      <c r="N71" s="414"/>
      <c r="O71" s="118"/>
      <c r="P71" s="118"/>
      <c r="Q71" s="118"/>
      <c r="R71" s="118"/>
      <c r="S71" s="118"/>
      <c r="T71" s="118"/>
      <c r="U71" s="118"/>
    </row>
    <row r="72" spans="1:36" ht="15" customHeight="1" x14ac:dyDescent="0.25">
      <c r="H72" s="118"/>
      <c r="I72" s="118"/>
      <c r="J72" s="118"/>
      <c r="K72" s="118"/>
      <c r="L72" s="118"/>
      <c r="M72" s="118"/>
      <c r="N72" s="414"/>
      <c r="O72" s="118"/>
      <c r="P72" s="118"/>
      <c r="Q72" s="118"/>
      <c r="R72" s="118"/>
      <c r="S72" s="118"/>
      <c r="T72" s="118"/>
      <c r="U72" s="118"/>
    </row>
    <row r="73" spans="1:36" ht="15" customHeight="1" x14ac:dyDescent="0.25">
      <c r="H73" s="118"/>
      <c r="I73" s="118"/>
      <c r="J73" s="118"/>
      <c r="K73" s="118"/>
      <c r="L73" s="118"/>
      <c r="M73" s="118"/>
      <c r="N73" s="414"/>
      <c r="O73" s="118"/>
      <c r="P73" s="118"/>
      <c r="Q73" s="118"/>
      <c r="R73" s="118"/>
      <c r="S73" s="118"/>
      <c r="T73" s="118"/>
      <c r="U73" s="118"/>
    </row>
    <row r="74" spans="1:36" ht="15" customHeight="1" x14ac:dyDescent="0.25">
      <c r="H74" s="118"/>
      <c r="I74" s="118"/>
      <c r="J74" s="118"/>
      <c r="K74" s="118"/>
      <c r="L74" s="118"/>
      <c r="M74" s="118"/>
      <c r="N74" s="414"/>
      <c r="O74" s="118"/>
      <c r="P74" s="118"/>
      <c r="Q74" s="118"/>
      <c r="R74" s="118"/>
      <c r="S74" s="118"/>
      <c r="T74" s="118"/>
      <c r="U74" s="118"/>
    </row>
    <row r="75" spans="1:36" s="2" customFormat="1" ht="15" customHeight="1" x14ac:dyDescent="0.25">
      <c r="A75" s="32"/>
      <c r="B75" s="22"/>
      <c r="C75" s="32"/>
      <c r="D75" s="32"/>
      <c r="E75" s="32"/>
      <c r="F75" s="34"/>
      <c r="G75" s="4"/>
      <c r="H75" s="4"/>
      <c r="I75" s="4"/>
      <c r="J75" s="4"/>
      <c r="K75" s="4"/>
      <c r="L75" s="4"/>
      <c r="M75" s="4"/>
      <c r="N75" s="4"/>
      <c r="O75" s="4"/>
      <c r="P75" s="4"/>
      <c r="Q75" s="4"/>
      <c r="R75" s="4"/>
      <c r="S75" s="4"/>
      <c r="T75" s="4"/>
      <c r="U75" s="4"/>
      <c r="AB75" s="32"/>
      <c r="AC75" s="32"/>
      <c r="AD75" s="32"/>
      <c r="AE75" s="32"/>
      <c r="AF75" s="32"/>
      <c r="AG75" s="32"/>
      <c r="AH75" s="32"/>
      <c r="AI75" s="32"/>
      <c r="AJ75" s="32"/>
    </row>
    <row r="76" spans="1:36" s="31" customFormat="1" ht="15" customHeight="1" x14ac:dyDescent="0.25">
      <c r="A76" s="32"/>
      <c r="B76" s="22"/>
      <c r="C76" s="32"/>
      <c r="D76" s="32"/>
      <c r="E76" s="32"/>
      <c r="F76" s="34"/>
      <c r="G76" s="35"/>
      <c r="H76" s="35"/>
      <c r="I76" s="35"/>
      <c r="J76" s="35"/>
      <c r="K76" s="35"/>
      <c r="L76" s="35"/>
      <c r="M76" s="35"/>
      <c r="N76" s="413"/>
      <c r="O76" s="35"/>
      <c r="P76" s="35"/>
      <c r="Q76" s="35"/>
      <c r="R76" s="35"/>
      <c r="S76" s="35"/>
      <c r="T76" s="35"/>
      <c r="U76" s="35"/>
      <c r="AB76" s="32"/>
      <c r="AC76" s="32"/>
      <c r="AD76" s="32"/>
      <c r="AE76" s="32"/>
      <c r="AF76" s="32"/>
      <c r="AG76" s="32"/>
      <c r="AH76" s="32"/>
      <c r="AI76" s="32"/>
      <c r="AJ76" s="32"/>
    </row>
    <row r="77" spans="1:36" ht="15" customHeight="1" x14ac:dyDescent="0.25">
      <c r="H77" s="118"/>
      <c r="I77" s="118"/>
      <c r="J77" s="118"/>
      <c r="K77" s="118"/>
      <c r="L77" s="118"/>
      <c r="M77" s="118"/>
      <c r="N77" s="414"/>
      <c r="O77" s="118"/>
      <c r="P77" s="118"/>
      <c r="Q77" s="118"/>
      <c r="R77" s="118"/>
      <c r="S77" s="118"/>
      <c r="T77" s="118"/>
      <c r="U77" s="118"/>
    </row>
    <row r="78" spans="1:36" ht="15" customHeight="1" x14ac:dyDescent="0.25">
      <c r="H78" s="118"/>
      <c r="I78" s="118"/>
      <c r="J78" s="118"/>
      <c r="K78" s="118"/>
      <c r="L78" s="118"/>
      <c r="M78" s="118"/>
      <c r="N78" s="414"/>
      <c r="O78" s="118"/>
      <c r="P78" s="118"/>
      <c r="Q78" s="118"/>
      <c r="R78" s="118"/>
      <c r="S78" s="118"/>
      <c r="T78" s="118"/>
      <c r="U78" s="118"/>
    </row>
    <row r="79" spans="1:36" ht="15" customHeight="1" x14ac:dyDescent="0.25">
      <c r="H79" s="118"/>
      <c r="I79" s="118"/>
      <c r="J79" s="118"/>
      <c r="K79" s="118"/>
      <c r="L79" s="118"/>
      <c r="M79" s="118"/>
      <c r="N79" s="414"/>
      <c r="O79" s="118"/>
      <c r="P79" s="118"/>
      <c r="Q79" s="118"/>
      <c r="R79" s="118"/>
      <c r="S79" s="118"/>
      <c r="T79" s="118"/>
      <c r="U79" s="118"/>
    </row>
    <row r="80" spans="1:36" ht="15" customHeight="1" x14ac:dyDescent="0.25">
      <c r="H80" s="118"/>
      <c r="I80" s="118"/>
      <c r="J80" s="118"/>
      <c r="K80" s="118"/>
      <c r="L80" s="118"/>
      <c r="M80" s="118"/>
      <c r="N80" s="414"/>
      <c r="O80" s="118"/>
      <c r="P80" s="118"/>
      <c r="Q80" s="118"/>
      <c r="R80" s="118"/>
      <c r="S80" s="118"/>
      <c r="T80" s="118"/>
      <c r="U80" s="118"/>
    </row>
    <row r="81" spans="8:36" ht="15" customHeight="1" x14ac:dyDescent="0.25">
      <c r="H81" s="118"/>
      <c r="I81" s="118"/>
      <c r="J81" s="118"/>
      <c r="K81" s="118"/>
      <c r="L81" s="118"/>
      <c r="M81" s="118"/>
      <c r="N81" s="414"/>
      <c r="O81" s="118"/>
      <c r="P81" s="118"/>
      <c r="Q81" s="118"/>
      <c r="R81" s="118"/>
      <c r="S81" s="118"/>
      <c r="T81" s="118"/>
      <c r="U81" s="118"/>
    </row>
    <row r="82" spans="8:36" ht="15" customHeight="1" x14ac:dyDescent="0.25">
      <c r="H82" s="118"/>
      <c r="I82" s="118"/>
      <c r="J82" s="118"/>
      <c r="K82" s="118"/>
      <c r="L82" s="118"/>
      <c r="M82" s="118"/>
      <c r="N82" s="414"/>
      <c r="O82" s="118"/>
      <c r="P82" s="118"/>
      <c r="Q82" s="118"/>
      <c r="R82" s="118"/>
      <c r="S82" s="118"/>
      <c r="T82" s="118"/>
      <c r="U82" s="118"/>
    </row>
    <row r="83" spans="8:36" ht="15" customHeight="1" x14ac:dyDescent="0.25">
      <c r="H83" s="118"/>
      <c r="I83" s="118"/>
      <c r="J83" s="118"/>
      <c r="K83" s="118"/>
      <c r="L83" s="118"/>
      <c r="M83" s="118"/>
      <c r="N83" s="414"/>
      <c r="O83" s="118"/>
      <c r="P83" s="118"/>
      <c r="Q83" s="118"/>
      <c r="R83" s="118"/>
      <c r="S83" s="118"/>
      <c r="T83" s="118"/>
      <c r="U83" s="118"/>
    </row>
    <row r="84" spans="8:36" ht="15" customHeight="1" x14ac:dyDescent="0.25">
      <c r="H84" s="118"/>
      <c r="I84" s="118"/>
      <c r="J84" s="118"/>
      <c r="K84" s="118"/>
      <c r="L84" s="118"/>
      <c r="M84" s="118"/>
      <c r="N84" s="414"/>
      <c r="O84" s="118"/>
      <c r="P84" s="118"/>
      <c r="Q84" s="118"/>
      <c r="R84" s="118"/>
      <c r="S84" s="118"/>
      <c r="T84" s="118"/>
      <c r="U84" s="118"/>
    </row>
    <row r="85" spans="8:36" ht="15" customHeight="1" x14ac:dyDescent="0.25">
      <c r="H85" s="118"/>
      <c r="I85" s="118"/>
      <c r="J85" s="118"/>
      <c r="K85" s="118"/>
      <c r="L85" s="118"/>
      <c r="M85" s="118"/>
      <c r="N85" s="414"/>
      <c r="O85" s="118"/>
      <c r="P85" s="118"/>
      <c r="Q85" s="118"/>
      <c r="R85" s="118"/>
      <c r="S85" s="118"/>
      <c r="T85" s="118"/>
      <c r="U85" s="118"/>
    </row>
    <row r="86" spans="8:36" ht="15" customHeight="1" x14ac:dyDescent="0.25">
      <c r="H86" s="118"/>
      <c r="I86" s="118"/>
      <c r="J86" s="118"/>
      <c r="K86" s="118"/>
      <c r="L86" s="118"/>
      <c r="M86" s="118"/>
      <c r="N86" s="414"/>
      <c r="O86" s="118"/>
      <c r="P86" s="118"/>
      <c r="Q86" s="118"/>
      <c r="R86" s="118"/>
      <c r="S86" s="118"/>
      <c r="T86" s="118"/>
      <c r="U86" s="118"/>
      <c r="AB86" s="412"/>
      <c r="AC86" s="412"/>
      <c r="AD86" s="412"/>
      <c r="AE86" s="412"/>
      <c r="AF86" s="412"/>
      <c r="AG86" s="412"/>
      <c r="AH86" s="412"/>
      <c r="AI86" s="412"/>
      <c r="AJ86" s="412"/>
    </row>
    <row r="87" spans="8:36" ht="15" customHeight="1" x14ac:dyDescent="0.25">
      <c r="H87" s="118"/>
      <c r="I87" s="118"/>
      <c r="J87" s="118"/>
      <c r="K87" s="118"/>
      <c r="L87" s="118"/>
      <c r="M87" s="118"/>
      <c r="N87" s="414"/>
      <c r="O87" s="118"/>
      <c r="P87" s="118"/>
      <c r="Q87" s="118"/>
      <c r="R87" s="118"/>
      <c r="S87" s="118"/>
      <c r="T87" s="118"/>
      <c r="U87" s="118"/>
      <c r="AB87" s="31"/>
      <c r="AC87" s="31"/>
      <c r="AD87" s="31"/>
      <c r="AE87" s="31"/>
      <c r="AF87" s="31"/>
      <c r="AG87" s="31"/>
      <c r="AH87" s="31"/>
      <c r="AI87" s="31"/>
      <c r="AJ87" s="31"/>
    </row>
    <row r="88" spans="8:36" ht="15" customHeight="1" x14ac:dyDescent="0.25">
      <c r="H88" s="118"/>
      <c r="I88" s="118"/>
      <c r="J88" s="118"/>
      <c r="K88" s="118"/>
      <c r="L88" s="118"/>
      <c r="M88" s="118"/>
      <c r="N88" s="414"/>
      <c r="O88" s="118"/>
      <c r="P88" s="118"/>
      <c r="Q88" s="118"/>
      <c r="R88" s="118"/>
      <c r="S88" s="118"/>
      <c r="T88" s="118"/>
      <c r="U88" s="118"/>
    </row>
    <row r="89" spans="8:36" ht="15" customHeight="1" x14ac:dyDescent="0.25">
      <c r="H89" s="118"/>
      <c r="I89" s="118"/>
      <c r="J89" s="118"/>
      <c r="K89" s="118"/>
      <c r="L89" s="118"/>
      <c r="M89" s="118"/>
      <c r="N89" s="414"/>
      <c r="O89" s="118"/>
      <c r="P89" s="118"/>
      <c r="Q89" s="118"/>
      <c r="R89" s="118"/>
      <c r="S89" s="118"/>
      <c r="T89" s="118"/>
      <c r="U89" s="118"/>
    </row>
    <row r="90" spans="8:36" ht="15" customHeight="1" x14ac:dyDescent="0.25">
      <c r="H90" s="118"/>
      <c r="I90" s="118"/>
      <c r="J90" s="118"/>
      <c r="K90" s="118"/>
      <c r="L90" s="118"/>
      <c r="M90" s="118"/>
      <c r="N90" s="414"/>
      <c r="O90" s="118"/>
      <c r="P90" s="118"/>
      <c r="Q90" s="118"/>
      <c r="R90" s="118"/>
      <c r="S90" s="118"/>
      <c r="T90" s="118"/>
      <c r="U90" s="118"/>
    </row>
    <row r="91" spans="8:36" ht="15" customHeight="1" x14ac:dyDescent="0.25">
      <c r="H91" s="118"/>
      <c r="I91" s="118"/>
      <c r="J91" s="118"/>
      <c r="K91" s="118"/>
      <c r="L91" s="118"/>
      <c r="M91" s="118"/>
      <c r="N91" s="414"/>
      <c r="O91" s="118"/>
      <c r="P91" s="118"/>
      <c r="Q91" s="118"/>
      <c r="R91" s="118"/>
      <c r="S91" s="118"/>
      <c r="T91" s="118"/>
      <c r="U91" s="118"/>
    </row>
    <row r="92" spans="8:36" ht="15" customHeight="1" x14ac:dyDescent="0.25">
      <c r="H92" s="118"/>
      <c r="I92" s="118"/>
      <c r="J92" s="118"/>
      <c r="K92" s="118"/>
      <c r="L92" s="118"/>
      <c r="M92" s="118"/>
      <c r="N92" s="414"/>
      <c r="O92" s="118"/>
      <c r="P92" s="118"/>
      <c r="Q92" s="118"/>
      <c r="R92" s="118"/>
      <c r="S92" s="118"/>
      <c r="T92" s="118"/>
      <c r="U92" s="118"/>
    </row>
    <row r="93" spans="8:36" ht="15" customHeight="1" x14ac:dyDescent="0.25">
      <c r="H93" s="74"/>
      <c r="I93" s="118"/>
      <c r="J93" s="118"/>
      <c r="K93" s="118"/>
      <c r="L93" s="118"/>
      <c r="M93" s="118"/>
      <c r="N93" s="414"/>
      <c r="O93" s="118"/>
      <c r="P93" s="118"/>
      <c r="Q93" s="118"/>
      <c r="R93" s="118"/>
      <c r="S93" s="118"/>
      <c r="T93" s="118"/>
      <c r="U93" s="118"/>
    </row>
    <row r="94" spans="8:36" ht="15" customHeight="1" x14ac:dyDescent="0.25">
      <c r="H94" s="118"/>
      <c r="I94" s="118"/>
      <c r="J94" s="118"/>
      <c r="K94" s="118"/>
      <c r="L94" s="118"/>
      <c r="M94" s="118"/>
      <c r="N94" s="414"/>
      <c r="O94" s="118"/>
      <c r="P94" s="118"/>
      <c r="Q94" s="118"/>
      <c r="R94" s="118"/>
      <c r="S94" s="118"/>
      <c r="T94" s="118"/>
      <c r="U94" s="118"/>
    </row>
    <row r="95" spans="8:36" ht="15" customHeight="1" x14ac:dyDescent="0.25">
      <c r="H95" s="118"/>
      <c r="I95" s="118"/>
      <c r="J95" s="118"/>
      <c r="K95" s="118"/>
      <c r="L95" s="118"/>
      <c r="M95" s="118"/>
      <c r="N95" s="414"/>
      <c r="O95" s="118"/>
      <c r="P95" s="118"/>
      <c r="Q95" s="118"/>
      <c r="R95" s="118"/>
      <c r="S95" s="118"/>
      <c r="T95" s="118"/>
      <c r="U95" s="118"/>
    </row>
    <row r="96" spans="8:36" ht="15" customHeight="1" x14ac:dyDescent="0.25">
      <c r="H96" s="118"/>
      <c r="I96" s="118"/>
      <c r="J96" s="118"/>
      <c r="K96" s="118"/>
      <c r="L96" s="118"/>
      <c r="M96" s="118"/>
      <c r="N96" s="414"/>
      <c r="O96" s="118"/>
      <c r="P96" s="118"/>
      <c r="Q96" s="118"/>
      <c r="R96" s="118"/>
      <c r="S96" s="118"/>
      <c r="T96" s="118"/>
      <c r="U96" s="118"/>
    </row>
    <row r="97" spans="1:36" ht="15" customHeight="1" x14ac:dyDescent="0.25">
      <c r="H97" s="118"/>
      <c r="I97" s="118"/>
      <c r="J97" s="118"/>
      <c r="K97" s="118"/>
      <c r="L97" s="118"/>
      <c r="M97" s="118"/>
      <c r="N97" s="414"/>
      <c r="O97" s="118"/>
      <c r="P97" s="118"/>
      <c r="Q97" s="118"/>
      <c r="R97" s="118"/>
      <c r="S97" s="118"/>
      <c r="T97" s="118"/>
      <c r="U97" s="118"/>
    </row>
    <row r="98" spans="1:36" ht="15" customHeight="1" x14ac:dyDescent="0.25">
      <c r="H98" s="118"/>
      <c r="I98" s="118"/>
      <c r="J98" s="118"/>
      <c r="K98" s="118"/>
      <c r="L98" s="118"/>
      <c r="M98" s="118"/>
      <c r="N98" s="414"/>
      <c r="O98" s="118"/>
      <c r="P98" s="118"/>
      <c r="Q98" s="118"/>
      <c r="R98" s="118"/>
      <c r="S98" s="118"/>
      <c r="T98" s="118"/>
      <c r="U98" s="118"/>
    </row>
    <row r="99" spans="1:36" ht="15" customHeight="1" x14ac:dyDescent="0.25">
      <c r="H99" s="118"/>
      <c r="I99" s="118"/>
      <c r="J99" s="118"/>
      <c r="K99" s="118"/>
      <c r="L99" s="118"/>
      <c r="M99" s="118"/>
      <c r="N99" s="414"/>
      <c r="O99" s="118"/>
      <c r="P99" s="118"/>
      <c r="Q99" s="118"/>
      <c r="R99" s="118"/>
      <c r="S99" s="118"/>
      <c r="T99" s="118"/>
      <c r="U99" s="118"/>
    </row>
    <row r="100" spans="1:36" s="2" customFormat="1" ht="15" customHeight="1" x14ac:dyDescent="0.25">
      <c r="A100" s="32"/>
      <c r="B100" s="22"/>
      <c r="C100" s="32"/>
      <c r="D100" s="32"/>
      <c r="E100" s="32"/>
      <c r="F100" s="34"/>
      <c r="G100" s="4"/>
      <c r="H100" s="4"/>
      <c r="I100" s="4"/>
      <c r="J100" s="4"/>
      <c r="K100" s="4"/>
      <c r="L100" s="4"/>
      <c r="M100" s="4"/>
      <c r="N100" s="4"/>
      <c r="O100" s="4"/>
      <c r="P100" s="4"/>
      <c r="Q100" s="4"/>
      <c r="R100" s="4"/>
      <c r="S100" s="4"/>
      <c r="T100" s="4"/>
      <c r="U100" s="4"/>
      <c r="AB100" s="32"/>
      <c r="AC100" s="32"/>
      <c r="AD100" s="32"/>
      <c r="AE100" s="32"/>
      <c r="AF100" s="32"/>
      <c r="AG100" s="32"/>
      <c r="AH100" s="32"/>
      <c r="AI100" s="32"/>
      <c r="AJ100" s="32"/>
    </row>
    <row r="101" spans="1:36" s="31" customFormat="1" ht="15" customHeight="1" x14ac:dyDescent="0.25">
      <c r="A101" s="32"/>
      <c r="B101" s="22"/>
      <c r="C101" s="32"/>
      <c r="D101" s="32"/>
      <c r="E101" s="32"/>
      <c r="F101" s="34"/>
      <c r="G101" s="35"/>
      <c r="H101" s="35"/>
      <c r="I101" s="35"/>
      <c r="J101" s="35"/>
      <c r="K101" s="35"/>
      <c r="L101" s="35"/>
      <c r="M101" s="35"/>
      <c r="N101" s="413"/>
      <c r="O101" s="35"/>
      <c r="P101" s="35"/>
      <c r="Q101" s="35"/>
      <c r="R101" s="35"/>
      <c r="S101" s="35"/>
      <c r="T101" s="35"/>
      <c r="U101" s="35"/>
      <c r="AB101" s="32"/>
      <c r="AC101" s="32"/>
      <c r="AD101" s="32"/>
      <c r="AE101" s="32"/>
      <c r="AF101" s="32"/>
      <c r="AG101" s="32"/>
      <c r="AH101" s="32"/>
      <c r="AI101" s="32"/>
      <c r="AJ101" s="32"/>
    </row>
    <row r="102" spans="1:36" ht="15" customHeight="1" x14ac:dyDescent="0.25">
      <c r="H102" s="118"/>
      <c r="I102" s="118"/>
      <c r="J102" s="118"/>
      <c r="K102" s="118"/>
      <c r="L102" s="118"/>
      <c r="M102" s="118"/>
      <c r="N102" s="414"/>
      <c r="O102" s="118"/>
      <c r="P102" s="118"/>
      <c r="Q102" s="118"/>
      <c r="R102" s="118"/>
      <c r="S102" s="118"/>
      <c r="T102" s="118"/>
      <c r="U102" s="118"/>
    </row>
    <row r="103" spans="1:36" ht="15" customHeight="1" x14ac:dyDescent="0.25">
      <c r="H103" s="118"/>
      <c r="I103" s="118"/>
      <c r="J103" s="118"/>
      <c r="K103" s="118"/>
      <c r="L103" s="118"/>
      <c r="M103" s="118"/>
      <c r="N103" s="414"/>
      <c r="O103" s="118"/>
      <c r="P103" s="118"/>
      <c r="Q103" s="118"/>
      <c r="R103" s="118"/>
      <c r="S103" s="118"/>
      <c r="T103" s="118"/>
      <c r="U103" s="118"/>
    </row>
    <row r="104" spans="1:36" ht="15" customHeight="1" x14ac:dyDescent="0.25">
      <c r="H104" s="118"/>
      <c r="I104" s="118"/>
      <c r="J104" s="118"/>
      <c r="K104" s="118"/>
      <c r="L104" s="118"/>
      <c r="M104" s="118"/>
      <c r="N104" s="414"/>
      <c r="O104" s="118"/>
      <c r="P104" s="118"/>
      <c r="Q104" s="118"/>
      <c r="R104" s="118"/>
      <c r="S104" s="118"/>
      <c r="T104" s="118"/>
      <c r="U104" s="118"/>
    </row>
    <row r="105" spans="1:36" ht="15" customHeight="1" x14ac:dyDescent="0.25">
      <c r="H105" s="118"/>
      <c r="I105" s="118"/>
      <c r="J105" s="118"/>
      <c r="K105" s="118"/>
      <c r="L105" s="118"/>
      <c r="M105" s="118"/>
      <c r="N105" s="414"/>
      <c r="O105" s="118"/>
      <c r="P105" s="118"/>
      <c r="Q105" s="118"/>
      <c r="R105" s="118"/>
      <c r="S105" s="118"/>
      <c r="T105" s="118"/>
      <c r="U105" s="118"/>
    </row>
    <row r="106" spans="1:36" ht="15" customHeight="1" x14ac:dyDescent="0.25">
      <c r="H106" s="118"/>
      <c r="I106" s="118"/>
      <c r="J106" s="118"/>
      <c r="K106" s="118"/>
      <c r="L106" s="118"/>
      <c r="M106" s="118"/>
      <c r="N106" s="414"/>
      <c r="O106" s="118"/>
      <c r="P106" s="118"/>
      <c r="Q106" s="118"/>
      <c r="R106" s="118"/>
      <c r="S106" s="118"/>
      <c r="T106" s="118"/>
      <c r="U106" s="118"/>
    </row>
    <row r="107" spans="1:36" ht="15" customHeight="1" x14ac:dyDescent="0.25">
      <c r="H107" s="118"/>
      <c r="I107" s="118"/>
      <c r="J107" s="118"/>
      <c r="K107" s="118"/>
      <c r="L107" s="118"/>
      <c r="M107" s="118"/>
      <c r="N107" s="414"/>
      <c r="O107" s="118"/>
      <c r="P107" s="118"/>
      <c r="Q107" s="118"/>
      <c r="R107" s="118"/>
      <c r="S107" s="118"/>
      <c r="T107" s="118"/>
      <c r="U107" s="118"/>
    </row>
    <row r="108" spans="1:36" ht="15" customHeight="1" x14ac:dyDescent="0.25">
      <c r="H108" s="118"/>
      <c r="I108" s="118"/>
      <c r="J108" s="118"/>
      <c r="K108" s="118"/>
      <c r="L108" s="118"/>
      <c r="M108" s="118"/>
      <c r="N108" s="414"/>
      <c r="O108" s="118"/>
      <c r="P108" s="118"/>
      <c r="Q108" s="118"/>
      <c r="R108" s="118"/>
      <c r="S108" s="118"/>
      <c r="T108" s="118"/>
      <c r="U108" s="118"/>
    </row>
    <row r="109" spans="1:36" ht="15" customHeight="1" x14ac:dyDescent="0.25">
      <c r="H109" s="118"/>
      <c r="I109" s="118"/>
      <c r="J109" s="118"/>
      <c r="K109" s="118"/>
      <c r="L109" s="118"/>
      <c r="M109" s="118"/>
      <c r="N109" s="414"/>
      <c r="O109" s="118"/>
      <c r="P109" s="118"/>
      <c r="Q109" s="118"/>
      <c r="R109" s="118"/>
      <c r="S109" s="118"/>
      <c r="T109" s="118"/>
      <c r="U109" s="118"/>
    </row>
    <row r="110" spans="1:36" ht="15" customHeight="1" x14ac:dyDescent="0.25">
      <c r="H110" s="118"/>
      <c r="I110" s="118"/>
      <c r="J110" s="118"/>
      <c r="K110" s="118"/>
      <c r="L110" s="118"/>
      <c r="M110" s="118"/>
      <c r="N110" s="414"/>
      <c r="O110" s="118"/>
      <c r="P110" s="118"/>
      <c r="Q110" s="118"/>
      <c r="R110" s="118"/>
      <c r="S110" s="118"/>
      <c r="T110" s="118"/>
      <c r="U110" s="118"/>
    </row>
    <row r="111" spans="1:36" ht="15" customHeight="1" x14ac:dyDescent="0.25">
      <c r="H111" s="118"/>
      <c r="I111" s="118"/>
      <c r="J111" s="118"/>
      <c r="K111" s="118"/>
      <c r="L111" s="118"/>
      <c r="M111" s="118"/>
      <c r="N111" s="414"/>
      <c r="O111" s="118"/>
      <c r="P111" s="118"/>
      <c r="Q111" s="118"/>
      <c r="R111" s="118"/>
      <c r="S111" s="118"/>
      <c r="T111" s="118"/>
      <c r="U111" s="118"/>
      <c r="AB111" s="412"/>
      <c r="AC111" s="412"/>
      <c r="AD111" s="412"/>
      <c r="AE111" s="412"/>
      <c r="AF111" s="412"/>
      <c r="AG111" s="412"/>
      <c r="AH111" s="412"/>
      <c r="AI111" s="412"/>
      <c r="AJ111" s="412"/>
    </row>
    <row r="112" spans="1:36" ht="15" customHeight="1" x14ac:dyDescent="0.25">
      <c r="H112" s="118"/>
      <c r="I112" s="118"/>
      <c r="J112" s="118"/>
      <c r="K112" s="118"/>
      <c r="L112" s="118"/>
      <c r="M112" s="118"/>
      <c r="N112" s="414"/>
      <c r="O112" s="118"/>
      <c r="P112" s="118"/>
      <c r="Q112" s="118"/>
      <c r="R112" s="118"/>
      <c r="S112" s="118"/>
      <c r="T112" s="118"/>
      <c r="U112" s="118"/>
      <c r="AB112" s="31"/>
      <c r="AC112" s="31"/>
      <c r="AD112" s="31"/>
      <c r="AE112" s="31"/>
      <c r="AF112" s="31"/>
      <c r="AG112" s="31"/>
      <c r="AH112" s="31"/>
      <c r="AI112" s="31"/>
      <c r="AJ112" s="31"/>
    </row>
    <row r="113" spans="1:36" ht="15" customHeight="1" x14ac:dyDescent="0.25">
      <c r="H113" s="118"/>
      <c r="I113" s="118"/>
      <c r="J113" s="118"/>
      <c r="K113" s="118"/>
      <c r="L113" s="118"/>
      <c r="M113" s="118"/>
      <c r="N113" s="414"/>
      <c r="O113" s="118"/>
      <c r="P113" s="118"/>
      <c r="Q113" s="118"/>
      <c r="R113" s="118"/>
      <c r="S113" s="118"/>
      <c r="T113" s="118"/>
      <c r="U113" s="118"/>
    </row>
    <row r="114" spans="1:36" ht="15" customHeight="1" x14ac:dyDescent="0.25">
      <c r="H114" s="118"/>
      <c r="I114" s="118"/>
      <c r="J114" s="118"/>
      <c r="K114" s="118"/>
      <c r="L114" s="118"/>
      <c r="M114" s="118"/>
      <c r="N114" s="414"/>
      <c r="O114" s="118"/>
      <c r="P114" s="118"/>
      <c r="Q114" s="118"/>
      <c r="R114" s="118"/>
      <c r="S114" s="118"/>
      <c r="T114" s="118"/>
      <c r="U114" s="118"/>
    </row>
    <row r="115" spans="1:36" ht="15" customHeight="1" x14ac:dyDescent="0.25">
      <c r="H115" s="118"/>
      <c r="I115" s="118"/>
      <c r="J115" s="118"/>
      <c r="K115" s="118"/>
      <c r="L115" s="118"/>
      <c r="M115" s="118"/>
      <c r="N115" s="414"/>
      <c r="O115" s="118"/>
      <c r="P115" s="118"/>
      <c r="Q115" s="118"/>
      <c r="R115" s="118"/>
      <c r="S115" s="118"/>
      <c r="T115" s="118"/>
      <c r="U115" s="118"/>
    </row>
    <row r="116" spans="1:36" ht="15" customHeight="1" x14ac:dyDescent="0.25">
      <c r="H116" s="118"/>
      <c r="I116" s="118"/>
      <c r="J116" s="118"/>
      <c r="K116" s="118"/>
      <c r="L116" s="118"/>
      <c r="M116" s="118"/>
      <c r="N116" s="414"/>
      <c r="O116" s="118"/>
      <c r="P116" s="118"/>
      <c r="Q116" s="118"/>
      <c r="R116" s="118"/>
      <c r="S116" s="118"/>
      <c r="T116" s="118"/>
      <c r="U116" s="118"/>
    </row>
    <row r="117" spans="1:36" ht="15" customHeight="1" x14ac:dyDescent="0.25">
      <c r="H117" s="118"/>
      <c r="I117" s="118"/>
      <c r="J117" s="118"/>
      <c r="K117" s="118"/>
      <c r="L117" s="118"/>
      <c r="M117" s="118"/>
      <c r="N117" s="414"/>
      <c r="O117" s="118"/>
      <c r="P117" s="118"/>
      <c r="Q117" s="118"/>
      <c r="R117" s="118"/>
      <c r="S117" s="118"/>
      <c r="T117" s="118"/>
      <c r="U117" s="118"/>
    </row>
    <row r="118" spans="1:36" ht="15" customHeight="1" x14ac:dyDescent="0.25">
      <c r="H118" s="118"/>
      <c r="I118" s="118"/>
      <c r="J118" s="118"/>
      <c r="K118" s="118"/>
      <c r="L118" s="118"/>
      <c r="M118" s="118"/>
      <c r="N118" s="414"/>
      <c r="O118" s="118"/>
      <c r="P118" s="118"/>
      <c r="Q118" s="118"/>
      <c r="R118" s="118"/>
      <c r="S118" s="118"/>
      <c r="T118" s="118"/>
      <c r="U118" s="118"/>
    </row>
    <row r="119" spans="1:36" ht="15" customHeight="1" x14ac:dyDescent="0.25">
      <c r="H119" s="118"/>
      <c r="I119" s="118"/>
      <c r="J119" s="118"/>
      <c r="K119" s="118"/>
      <c r="L119" s="118"/>
      <c r="M119" s="118"/>
      <c r="N119" s="414"/>
      <c r="O119" s="118"/>
      <c r="P119" s="118"/>
      <c r="Q119" s="118"/>
      <c r="R119" s="118"/>
      <c r="S119" s="118"/>
      <c r="T119" s="118"/>
      <c r="U119" s="118"/>
    </row>
    <row r="120" spans="1:36" ht="15" customHeight="1" x14ac:dyDescent="0.25">
      <c r="H120" s="118"/>
      <c r="I120" s="118"/>
      <c r="J120" s="118"/>
      <c r="K120" s="118"/>
      <c r="L120" s="118"/>
      <c r="M120" s="118"/>
      <c r="N120" s="414"/>
      <c r="O120" s="118"/>
      <c r="P120" s="118"/>
      <c r="Q120" s="118"/>
      <c r="R120" s="118"/>
      <c r="S120" s="118"/>
      <c r="T120" s="118"/>
      <c r="U120" s="118"/>
    </row>
    <row r="121" spans="1:36" ht="15" customHeight="1" x14ac:dyDescent="0.25">
      <c r="H121" s="118"/>
      <c r="I121" s="118"/>
      <c r="J121" s="118"/>
      <c r="K121" s="118"/>
      <c r="L121" s="118"/>
      <c r="M121" s="118"/>
      <c r="N121" s="414"/>
      <c r="O121" s="118"/>
      <c r="P121" s="118"/>
      <c r="Q121" s="118"/>
      <c r="R121" s="118"/>
      <c r="S121" s="118"/>
      <c r="T121" s="118"/>
      <c r="U121" s="118"/>
    </row>
    <row r="122" spans="1:36" ht="15" customHeight="1" x14ac:dyDescent="0.25">
      <c r="H122" s="118"/>
      <c r="I122" s="118"/>
      <c r="J122" s="118"/>
      <c r="K122" s="118"/>
      <c r="L122" s="118"/>
      <c r="M122" s="118"/>
      <c r="N122" s="414"/>
      <c r="O122" s="118"/>
      <c r="P122" s="118"/>
      <c r="Q122" s="118"/>
      <c r="R122" s="118"/>
      <c r="S122" s="118"/>
      <c r="T122" s="118"/>
      <c r="U122" s="118"/>
    </row>
    <row r="123" spans="1:36" ht="15" customHeight="1" x14ac:dyDescent="0.25">
      <c r="H123" s="118"/>
      <c r="I123" s="118"/>
      <c r="J123" s="118"/>
      <c r="K123" s="118"/>
      <c r="L123" s="118"/>
      <c r="M123" s="118"/>
      <c r="N123" s="414"/>
      <c r="O123" s="118"/>
      <c r="P123" s="118"/>
      <c r="Q123" s="118"/>
      <c r="R123" s="118"/>
      <c r="S123" s="118"/>
      <c r="T123" s="118"/>
      <c r="U123" s="118"/>
    </row>
    <row r="124" spans="1:36" ht="15" customHeight="1" x14ac:dyDescent="0.25">
      <c r="H124" s="118"/>
      <c r="I124" s="118"/>
      <c r="J124" s="118"/>
      <c r="K124" s="118"/>
      <c r="L124" s="118"/>
      <c r="M124" s="118"/>
      <c r="N124" s="414"/>
      <c r="O124" s="118"/>
      <c r="P124" s="118"/>
      <c r="Q124" s="118"/>
      <c r="R124" s="118"/>
      <c r="S124" s="118"/>
      <c r="T124" s="118"/>
      <c r="U124" s="118"/>
    </row>
    <row r="125" spans="1:36" ht="15" customHeight="1" x14ac:dyDescent="0.25">
      <c r="H125" s="118"/>
      <c r="I125" s="118"/>
      <c r="J125" s="118"/>
      <c r="K125" s="118"/>
      <c r="L125" s="118"/>
      <c r="M125" s="118"/>
      <c r="N125" s="414"/>
      <c r="O125" s="118"/>
      <c r="P125" s="118"/>
      <c r="Q125" s="118"/>
      <c r="R125" s="118"/>
      <c r="S125" s="118"/>
      <c r="T125" s="118"/>
      <c r="U125" s="118"/>
    </row>
    <row r="126" spans="1:36" ht="15" customHeight="1" x14ac:dyDescent="0.25">
      <c r="H126" s="118"/>
      <c r="I126" s="118"/>
      <c r="J126" s="118"/>
      <c r="K126" s="118"/>
      <c r="L126" s="118"/>
      <c r="M126" s="118"/>
      <c r="N126" s="414"/>
      <c r="O126" s="118"/>
      <c r="P126" s="118"/>
      <c r="Q126" s="118"/>
      <c r="R126" s="118"/>
      <c r="S126" s="118"/>
      <c r="T126" s="118"/>
      <c r="U126" s="118"/>
    </row>
    <row r="127" spans="1:36" ht="15" customHeight="1" x14ac:dyDescent="0.25">
      <c r="H127" s="118"/>
      <c r="I127" s="118"/>
      <c r="J127" s="118"/>
      <c r="K127" s="118"/>
      <c r="L127" s="118"/>
      <c r="M127" s="118"/>
      <c r="N127" s="414"/>
      <c r="O127" s="118"/>
      <c r="P127" s="118"/>
      <c r="Q127" s="118"/>
      <c r="R127" s="118"/>
      <c r="S127" s="118"/>
      <c r="T127" s="118"/>
      <c r="U127" s="118"/>
    </row>
    <row r="128" spans="1:36" s="2" customFormat="1" ht="15" customHeight="1" x14ac:dyDescent="0.25">
      <c r="A128" s="32"/>
      <c r="B128" s="22"/>
      <c r="C128" s="32"/>
      <c r="D128" s="32"/>
      <c r="E128" s="32"/>
      <c r="F128" s="34"/>
      <c r="G128" s="4"/>
      <c r="H128" s="4"/>
      <c r="I128" s="4"/>
      <c r="J128" s="4"/>
      <c r="K128" s="4"/>
      <c r="L128" s="4"/>
      <c r="M128" s="4"/>
      <c r="N128" s="4"/>
      <c r="O128" s="4"/>
      <c r="P128" s="4"/>
      <c r="Q128" s="4"/>
      <c r="R128" s="4"/>
      <c r="S128" s="4"/>
      <c r="T128" s="4"/>
      <c r="U128" s="4"/>
      <c r="AB128" s="32"/>
      <c r="AC128" s="32"/>
      <c r="AD128" s="32"/>
      <c r="AE128" s="32"/>
      <c r="AF128" s="32"/>
      <c r="AG128" s="32"/>
      <c r="AH128" s="32"/>
      <c r="AI128" s="32"/>
      <c r="AJ128" s="32"/>
    </row>
    <row r="129" spans="1:36" s="31" customFormat="1" ht="15" customHeight="1" x14ac:dyDescent="0.25">
      <c r="A129" s="32"/>
      <c r="B129" s="22"/>
      <c r="C129" s="32"/>
      <c r="D129" s="32"/>
      <c r="E129" s="32"/>
      <c r="F129" s="34"/>
      <c r="G129" s="35"/>
      <c r="H129" s="35"/>
      <c r="I129" s="35"/>
      <c r="J129" s="35"/>
      <c r="K129" s="35"/>
      <c r="L129" s="35"/>
      <c r="M129" s="35"/>
      <c r="N129" s="413"/>
      <c r="O129" s="35"/>
      <c r="P129" s="35"/>
      <c r="Q129" s="35"/>
      <c r="R129" s="35"/>
      <c r="S129" s="35"/>
      <c r="T129" s="35"/>
      <c r="U129" s="35"/>
      <c r="AB129" s="32"/>
      <c r="AC129" s="32"/>
      <c r="AD129" s="32"/>
      <c r="AE129" s="32"/>
      <c r="AF129" s="32"/>
      <c r="AG129" s="32"/>
      <c r="AH129" s="32"/>
      <c r="AI129" s="32"/>
      <c r="AJ129" s="32"/>
    </row>
    <row r="130" spans="1:36" ht="15" customHeight="1" x14ac:dyDescent="0.25">
      <c r="H130" s="118"/>
      <c r="I130" s="118"/>
      <c r="J130" s="118"/>
      <c r="K130" s="118"/>
      <c r="L130" s="118"/>
      <c r="M130" s="118"/>
      <c r="N130" s="414"/>
      <c r="O130" s="118"/>
      <c r="P130" s="118"/>
      <c r="Q130" s="118"/>
      <c r="R130" s="118"/>
      <c r="S130" s="118"/>
      <c r="T130" s="118"/>
      <c r="U130" s="118"/>
    </row>
    <row r="131" spans="1:36" ht="15" customHeight="1" x14ac:dyDescent="0.25">
      <c r="H131" s="118"/>
      <c r="I131" s="118"/>
      <c r="J131" s="118"/>
      <c r="K131" s="118"/>
      <c r="L131" s="118"/>
      <c r="M131" s="118"/>
      <c r="N131" s="414"/>
      <c r="O131" s="118"/>
      <c r="P131" s="118"/>
      <c r="Q131" s="118"/>
      <c r="R131" s="118"/>
      <c r="S131" s="118"/>
      <c r="T131" s="118"/>
      <c r="U131" s="118"/>
    </row>
    <row r="132" spans="1:36" ht="15" customHeight="1" x14ac:dyDescent="0.25">
      <c r="H132" s="118"/>
      <c r="I132" s="118"/>
      <c r="J132" s="118"/>
      <c r="K132" s="118"/>
      <c r="L132" s="118"/>
      <c r="M132" s="118"/>
      <c r="N132" s="414"/>
      <c r="O132" s="118"/>
      <c r="P132" s="118"/>
      <c r="Q132" s="118"/>
      <c r="R132" s="118"/>
      <c r="S132" s="118"/>
      <c r="T132" s="118"/>
      <c r="U132" s="118"/>
    </row>
    <row r="133" spans="1:36" ht="15" customHeight="1" x14ac:dyDescent="0.25">
      <c r="H133" s="118"/>
      <c r="I133" s="118"/>
      <c r="J133" s="118"/>
      <c r="K133" s="118"/>
      <c r="L133" s="118"/>
      <c r="M133" s="118"/>
      <c r="N133" s="414"/>
      <c r="O133" s="118"/>
      <c r="P133" s="118"/>
      <c r="Q133" s="118"/>
      <c r="R133" s="118"/>
      <c r="S133" s="118"/>
      <c r="T133" s="118"/>
      <c r="U133" s="118"/>
    </row>
    <row r="134" spans="1:36" ht="15" customHeight="1" x14ac:dyDescent="0.25">
      <c r="H134" s="118"/>
      <c r="I134" s="118"/>
      <c r="J134" s="118"/>
      <c r="K134" s="118"/>
      <c r="L134" s="118"/>
      <c r="M134" s="118"/>
      <c r="N134" s="414"/>
      <c r="O134" s="118"/>
      <c r="P134" s="118"/>
      <c r="Q134" s="118"/>
      <c r="R134" s="118"/>
      <c r="S134" s="118"/>
      <c r="T134" s="118"/>
      <c r="U134" s="118"/>
    </row>
    <row r="135" spans="1:36" ht="15" customHeight="1" x14ac:dyDescent="0.25">
      <c r="H135" s="118"/>
      <c r="I135" s="118"/>
      <c r="J135" s="118"/>
      <c r="K135" s="118"/>
      <c r="L135" s="118"/>
      <c r="M135" s="118"/>
      <c r="N135" s="414"/>
      <c r="O135" s="118"/>
      <c r="P135" s="118"/>
      <c r="Q135" s="118"/>
      <c r="R135" s="118"/>
      <c r="S135" s="118"/>
      <c r="T135" s="118"/>
      <c r="U135" s="118"/>
    </row>
    <row r="136" spans="1:36" ht="15" customHeight="1" x14ac:dyDescent="0.25">
      <c r="H136" s="118"/>
      <c r="I136" s="118"/>
      <c r="J136" s="118"/>
      <c r="K136" s="118"/>
      <c r="L136" s="118"/>
      <c r="M136" s="118"/>
      <c r="N136" s="414"/>
      <c r="O136" s="118"/>
      <c r="P136" s="118"/>
      <c r="Q136" s="118"/>
      <c r="R136" s="118"/>
      <c r="S136" s="118"/>
      <c r="T136" s="118"/>
      <c r="U136" s="118"/>
    </row>
    <row r="137" spans="1:36" ht="15" customHeight="1" x14ac:dyDescent="0.25">
      <c r="H137" s="118"/>
      <c r="I137" s="118"/>
      <c r="J137" s="118"/>
      <c r="K137" s="118"/>
      <c r="L137" s="118"/>
      <c r="M137" s="118"/>
      <c r="N137" s="414"/>
      <c r="O137" s="118"/>
      <c r="P137" s="118"/>
      <c r="Q137" s="118"/>
      <c r="R137" s="118"/>
      <c r="S137" s="118"/>
      <c r="T137" s="118"/>
      <c r="U137" s="118"/>
    </row>
    <row r="138" spans="1:36" ht="15" customHeight="1" x14ac:dyDescent="0.25">
      <c r="H138" s="118"/>
      <c r="I138" s="118"/>
      <c r="J138" s="118"/>
      <c r="K138" s="118"/>
      <c r="L138" s="118"/>
      <c r="M138" s="118"/>
      <c r="N138" s="414"/>
      <c r="O138" s="118"/>
      <c r="P138" s="118"/>
      <c r="Q138" s="118"/>
      <c r="R138" s="118"/>
      <c r="S138" s="118"/>
      <c r="T138" s="118"/>
      <c r="U138" s="118"/>
    </row>
    <row r="139" spans="1:36" ht="15" customHeight="1" x14ac:dyDescent="0.25">
      <c r="H139" s="118"/>
      <c r="I139" s="118"/>
      <c r="J139" s="118"/>
      <c r="K139" s="118"/>
      <c r="L139" s="118"/>
      <c r="M139" s="118"/>
      <c r="N139" s="414"/>
      <c r="O139" s="118"/>
      <c r="P139" s="118"/>
      <c r="Q139" s="118"/>
      <c r="R139" s="118"/>
      <c r="S139" s="118"/>
      <c r="T139" s="118"/>
      <c r="U139" s="118"/>
      <c r="AB139" s="412"/>
      <c r="AC139" s="412"/>
      <c r="AD139" s="412"/>
      <c r="AE139" s="412"/>
      <c r="AF139" s="412"/>
      <c r="AG139" s="412"/>
      <c r="AH139" s="412"/>
      <c r="AI139" s="412"/>
      <c r="AJ139" s="412"/>
    </row>
    <row r="140" spans="1:36" ht="15" customHeight="1" x14ac:dyDescent="0.25">
      <c r="H140" s="118"/>
      <c r="I140" s="118"/>
      <c r="J140" s="118"/>
      <c r="K140" s="118"/>
      <c r="L140" s="118"/>
      <c r="M140" s="118"/>
      <c r="N140" s="414"/>
      <c r="O140" s="118"/>
      <c r="P140" s="118"/>
      <c r="Q140" s="118"/>
      <c r="R140" s="118"/>
      <c r="S140" s="118"/>
      <c r="T140" s="118"/>
      <c r="U140" s="118"/>
      <c r="AB140" s="31"/>
      <c r="AC140" s="31"/>
      <c r="AD140" s="31"/>
      <c r="AE140" s="31"/>
      <c r="AF140" s="31"/>
      <c r="AG140" s="31"/>
      <c r="AH140" s="31"/>
      <c r="AI140" s="31"/>
      <c r="AJ140" s="31"/>
    </row>
    <row r="141" spans="1:36" ht="15" customHeight="1" x14ac:dyDescent="0.25">
      <c r="H141" s="118"/>
      <c r="I141" s="118"/>
      <c r="J141" s="118"/>
      <c r="K141" s="118"/>
      <c r="L141" s="118"/>
      <c r="M141" s="118"/>
      <c r="N141" s="414"/>
      <c r="O141" s="118"/>
      <c r="P141" s="118"/>
      <c r="Q141" s="118"/>
      <c r="R141" s="118"/>
      <c r="S141" s="118"/>
      <c r="T141" s="118"/>
      <c r="U141" s="118"/>
    </row>
    <row r="142" spans="1:36" ht="15" customHeight="1" x14ac:dyDescent="0.25">
      <c r="H142" s="118"/>
      <c r="I142" s="118"/>
      <c r="J142" s="118"/>
      <c r="K142" s="118"/>
      <c r="L142" s="118"/>
      <c r="M142" s="118"/>
      <c r="N142" s="414"/>
      <c r="O142" s="118"/>
      <c r="P142" s="118"/>
      <c r="Q142" s="118"/>
      <c r="R142" s="118"/>
      <c r="S142" s="118"/>
      <c r="T142" s="118"/>
      <c r="U142" s="118"/>
    </row>
    <row r="143" spans="1:36" ht="15" customHeight="1" x14ac:dyDescent="0.25">
      <c r="H143" s="118"/>
      <c r="I143" s="118"/>
      <c r="J143" s="118"/>
      <c r="K143" s="118"/>
      <c r="L143" s="118"/>
      <c r="M143" s="118"/>
      <c r="N143" s="414"/>
      <c r="O143" s="118"/>
      <c r="P143" s="118"/>
      <c r="Q143" s="118"/>
      <c r="R143" s="118"/>
      <c r="S143" s="118"/>
      <c r="T143" s="118"/>
      <c r="U143" s="118"/>
    </row>
    <row r="144" spans="1:36" ht="15" customHeight="1" x14ac:dyDescent="0.25">
      <c r="H144" s="118"/>
      <c r="I144" s="118"/>
      <c r="J144" s="118"/>
      <c r="K144" s="118"/>
      <c r="L144" s="118"/>
      <c r="M144" s="118"/>
      <c r="N144" s="414"/>
      <c r="O144" s="118"/>
      <c r="P144" s="118"/>
      <c r="Q144" s="118"/>
      <c r="R144" s="118"/>
      <c r="S144" s="118"/>
      <c r="T144" s="118"/>
      <c r="U144" s="118"/>
    </row>
    <row r="145" spans="1:36" ht="15" customHeight="1" x14ac:dyDescent="0.25">
      <c r="H145" s="118"/>
      <c r="I145" s="118"/>
      <c r="J145" s="118"/>
      <c r="K145" s="118"/>
      <c r="L145" s="118"/>
      <c r="M145" s="118"/>
      <c r="N145" s="414"/>
      <c r="O145" s="118"/>
      <c r="P145" s="118"/>
      <c r="Q145" s="118"/>
      <c r="R145" s="118"/>
      <c r="S145" s="118"/>
      <c r="T145" s="118"/>
      <c r="U145" s="118"/>
    </row>
    <row r="146" spans="1:36" ht="15" customHeight="1" x14ac:dyDescent="0.25">
      <c r="H146" s="118"/>
      <c r="I146" s="118"/>
      <c r="J146" s="118"/>
      <c r="K146" s="118"/>
      <c r="L146" s="118"/>
      <c r="M146" s="118"/>
      <c r="N146" s="414"/>
      <c r="O146" s="118"/>
      <c r="P146" s="118"/>
      <c r="Q146" s="118"/>
      <c r="R146" s="118"/>
      <c r="S146" s="118"/>
      <c r="T146" s="118"/>
      <c r="U146" s="118"/>
    </row>
    <row r="147" spans="1:36" ht="15" customHeight="1" x14ac:dyDescent="0.25">
      <c r="H147" s="118"/>
      <c r="I147" s="118"/>
      <c r="J147" s="118"/>
      <c r="K147" s="118"/>
      <c r="L147" s="118"/>
      <c r="M147" s="118"/>
      <c r="N147" s="414"/>
      <c r="O147" s="118"/>
      <c r="P147" s="118"/>
      <c r="Q147" s="118"/>
      <c r="R147" s="118"/>
      <c r="S147" s="118"/>
      <c r="T147" s="118"/>
      <c r="U147" s="118"/>
    </row>
    <row r="148" spans="1:36" ht="15" customHeight="1" x14ac:dyDescent="0.25">
      <c r="H148" s="118"/>
      <c r="I148" s="118"/>
      <c r="J148" s="118"/>
      <c r="K148" s="118"/>
      <c r="L148" s="118"/>
      <c r="M148" s="118"/>
      <c r="N148" s="414"/>
      <c r="O148" s="118"/>
      <c r="P148" s="118"/>
      <c r="Q148" s="118"/>
      <c r="R148" s="118"/>
      <c r="S148" s="118"/>
      <c r="T148" s="118"/>
      <c r="U148" s="118"/>
    </row>
    <row r="149" spans="1:36" ht="15" customHeight="1" x14ac:dyDescent="0.25">
      <c r="H149" s="118"/>
      <c r="I149" s="118"/>
      <c r="J149" s="118"/>
      <c r="K149" s="118"/>
      <c r="L149" s="118"/>
      <c r="M149" s="118"/>
      <c r="N149" s="414"/>
      <c r="O149" s="118"/>
      <c r="P149" s="118"/>
      <c r="Q149" s="118"/>
      <c r="R149" s="118"/>
      <c r="S149" s="118"/>
      <c r="T149" s="118"/>
      <c r="U149" s="118"/>
    </row>
    <row r="150" spans="1:36" ht="15" customHeight="1" x14ac:dyDescent="0.25">
      <c r="H150" s="118"/>
      <c r="I150" s="118"/>
      <c r="J150" s="118"/>
      <c r="K150" s="118"/>
      <c r="L150" s="118"/>
      <c r="M150" s="118"/>
      <c r="N150" s="414"/>
      <c r="O150" s="118"/>
      <c r="P150" s="118"/>
      <c r="Q150" s="118"/>
      <c r="R150" s="118"/>
      <c r="S150" s="118"/>
      <c r="T150" s="118"/>
      <c r="U150" s="118"/>
    </row>
    <row r="151" spans="1:36" ht="15" customHeight="1" x14ac:dyDescent="0.25">
      <c r="H151" s="118"/>
      <c r="I151" s="118"/>
      <c r="J151" s="118"/>
      <c r="K151" s="118"/>
      <c r="L151" s="118"/>
      <c r="M151" s="118"/>
      <c r="N151" s="414"/>
      <c r="O151" s="118"/>
      <c r="P151" s="118"/>
      <c r="Q151" s="118"/>
      <c r="R151" s="118"/>
      <c r="S151" s="118"/>
      <c r="T151" s="118"/>
      <c r="U151" s="118"/>
    </row>
    <row r="152" spans="1:36" ht="15" customHeight="1" x14ac:dyDescent="0.25">
      <c r="H152" s="118"/>
      <c r="I152" s="118"/>
      <c r="J152" s="118"/>
      <c r="K152" s="118"/>
      <c r="L152" s="118"/>
      <c r="M152" s="118"/>
      <c r="N152" s="414"/>
      <c r="O152" s="118"/>
      <c r="P152" s="118"/>
      <c r="Q152" s="118"/>
      <c r="R152" s="118"/>
      <c r="S152" s="118"/>
      <c r="T152" s="118"/>
      <c r="U152" s="118"/>
    </row>
    <row r="153" spans="1:36" ht="15" customHeight="1" x14ac:dyDescent="0.25">
      <c r="H153" s="118"/>
      <c r="I153" s="118"/>
      <c r="J153" s="118"/>
      <c r="K153" s="118"/>
      <c r="L153" s="118"/>
      <c r="M153" s="118"/>
      <c r="N153" s="414"/>
      <c r="O153" s="118"/>
      <c r="P153" s="118"/>
      <c r="Q153" s="118"/>
      <c r="R153" s="118"/>
      <c r="S153" s="118"/>
      <c r="T153" s="118"/>
      <c r="U153" s="118"/>
    </row>
    <row r="154" spans="1:36" s="2" customFormat="1" ht="15" customHeight="1" x14ac:dyDescent="0.25">
      <c r="A154" s="32"/>
      <c r="B154" s="22"/>
      <c r="C154" s="32"/>
      <c r="D154" s="32"/>
      <c r="E154" s="32"/>
      <c r="F154" s="34"/>
      <c r="G154" s="4"/>
      <c r="H154" s="4"/>
      <c r="I154" s="4"/>
      <c r="J154" s="4"/>
      <c r="K154" s="4"/>
      <c r="L154" s="4"/>
      <c r="M154" s="4"/>
      <c r="N154" s="4"/>
      <c r="O154" s="4"/>
      <c r="P154" s="4"/>
      <c r="Q154" s="4"/>
      <c r="R154" s="4"/>
      <c r="S154" s="4"/>
      <c r="T154" s="4"/>
      <c r="U154" s="4"/>
      <c r="AB154" s="32"/>
      <c r="AC154" s="32"/>
      <c r="AD154" s="32"/>
      <c r="AE154" s="32"/>
      <c r="AF154" s="32"/>
      <c r="AG154" s="32"/>
      <c r="AH154" s="32"/>
      <c r="AI154" s="32"/>
      <c r="AJ154" s="32"/>
    </row>
    <row r="155" spans="1:36" s="31" customFormat="1" ht="15" customHeight="1" x14ac:dyDescent="0.25">
      <c r="A155" s="32"/>
      <c r="B155" s="22"/>
      <c r="C155" s="32"/>
      <c r="D155" s="32"/>
      <c r="E155" s="32"/>
      <c r="F155" s="34"/>
      <c r="G155" s="35"/>
      <c r="H155" s="35"/>
      <c r="I155" s="35"/>
      <c r="J155" s="35"/>
      <c r="K155" s="35"/>
      <c r="L155" s="35"/>
      <c r="M155" s="35"/>
      <c r="N155" s="413"/>
      <c r="O155" s="35"/>
      <c r="P155" s="35"/>
      <c r="Q155" s="35"/>
      <c r="R155" s="35"/>
      <c r="S155" s="35"/>
      <c r="T155" s="35"/>
      <c r="U155" s="35"/>
      <c r="AB155" s="32"/>
      <c r="AC155" s="32"/>
      <c r="AD155" s="32"/>
      <c r="AE155" s="32"/>
      <c r="AF155" s="32"/>
      <c r="AG155" s="32"/>
      <c r="AH155" s="32"/>
      <c r="AI155" s="32"/>
      <c r="AJ155" s="32"/>
    </row>
    <row r="156" spans="1:36" ht="15" customHeight="1" x14ac:dyDescent="0.25">
      <c r="H156" s="118"/>
      <c r="I156" s="118"/>
      <c r="J156" s="118"/>
      <c r="K156" s="118"/>
      <c r="L156" s="118"/>
      <c r="M156" s="118"/>
      <c r="N156" s="414"/>
      <c r="O156" s="118"/>
      <c r="P156" s="118"/>
      <c r="Q156" s="118"/>
      <c r="R156" s="118"/>
      <c r="S156" s="118"/>
      <c r="T156" s="118"/>
      <c r="U156" s="118"/>
    </row>
    <row r="157" spans="1:36" ht="15" customHeight="1" x14ac:dyDescent="0.25">
      <c r="H157" s="118"/>
      <c r="I157" s="118"/>
      <c r="J157" s="118"/>
      <c r="K157" s="118"/>
      <c r="L157" s="118"/>
      <c r="M157" s="118"/>
      <c r="N157" s="414"/>
      <c r="O157" s="118"/>
      <c r="P157" s="118"/>
      <c r="Q157" s="118"/>
      <c r="R157" s="118"/>
      <c r="S157" s="118"/>
      <c r="T157" s="118"/>
      <c r="U157" s="118"/>
    </row>
    <row r="158" spans="1:36" ht="15" customHeight="1" x14ac:dyDescent="0.25">
      <c r="H158" s="118"/>
      <c r="I158" s="118"/>
      <c r="J158" s="118"/>
      <c r="K158" s="118"/>
      <c r="L158" s="118"/>
      <c r="M158" s="118"/>
      <c r="N158" s="414"/>
      <c r="O158" s="118"/>
      <c r="P158" s="118"/>
      <c r="Q158" s="118"/>
      <c r="R158" s="118"/>
      <c r="S158" s="118"/>
      <c r="T158" s="118"/>
      <c r="U158" s="118"/>
    </row>
    <row r="159" spans="1:36" ht="15" customHeight="1" x14ac:dyDescent="0.25">
      <c r="H159" s="118"/>
      <c r="I159" s="118"/>
      <c r="J159" s="118"/>
      <c r="K159" s="118"/>
      <c r="L159" s="118"/>
      <c r="M159" s="118"/>
      <c r="N159" s="414"/>
      <c r="O159" s="118"/>
      <c r="P159" s="118"/>
      <c r="Q159" s="118"/>
      <c r="R159" s="118"/>
      <c r="S159" s="118"/>
      <c r="T159" s="118"/>
      <c r="U159" s="118"/>
    </row>
    <row r="160" spans="1:36" ht="15" customHeight="1" x14ac:dyDescent="0.25">
      <c r="H160" s="118"/>
      <c r="I160" s="118"/>
      <c r="J160" s="118"/>
      <c r="K160" s="118"/>
      <c r="L160" s="118"/>
      <c r="M160" s="118"/>
      <c r="N160" s="414"/>
      <c r="O160" s="118"/>
      <c r="P160" s="118"/>
      <c r="Q160" s="118"/>
      <c r="R160" s="118"/>
      <c r="S160" s="118"/>
      <c r="T160" s="118"/>
      <c r="U160" s="118"/>
    </row>
    <row r="161" spans="8:36" ht="15" customHeight="1" x14ac:dyDescent="0.25">
      <c r="H161" s="118"/>
      <c r="I161" s="118"/>
      <c r="J161" s="118"/>
      <c r="K161" s="118"/>
      <c r="L161" s="118"/>
      <c r="M161" s="118"/>
      <c r="N161" s="414"/>
      <c r="O161" s="118"/>
      <c r="P161" s="118"/>
      <c r="Q161" s="118"/>
      <c r="R161" s="118"/>
      <c r="S161" s="118"/>
      <c r="T161" s="118"/>
      <c r="U161" s="118"/>
    </row>
    <row r="162" spans="8:36" ht="15" customHeight="1" x14ac:dyDescent="0.25">
      <c r="H162" s="118"/>
      <c r="I162" s="118"/>
      <c r="J162" s="118"/>
      <c r="K162" s="118"/>
      <c r="L162" s="118"/>
      <c r="M162" s="118"/>
      <c r="N162" s="414"/>
      <c r="O162" s="118"/>
      <c r="P162" s="118"/>
      <c r="Q162" s="118"/>
      <c r="R162" s="118"/>
      <c r="S162" s="118"/>
      <c r="T162" s="118"/>
      <c r="U162" s="118"/>
    </row>
    <row r="163" spans="8:36" ht="15" customHeight="1" x14ac:dyDescent="0.25">
      <c r="H163" s="118"/>
      <c r="I163" s="118"/>
      <c r="J163" s="118"/>
      <c r="K163" s="118"/>
      <c r="L163" s="118"/>
      <c r="M163" s="118"/>
      <c r="N163" s="414"/>
      <c r="O163" s="118"/>
      <c r="P163" s="118"/>
      <c r="Q163" s="118"/>
      <c r="R163" s="118"/>
      <c r="S163" s="118"/>
      <c r="T163" s="118"/>
      <c r="U163" s="118"/>
    </row>
    <row r="164" spans="8:36" ht="15" customHeight="1" x14ac:dyDescent="0.25">
      <c r="H164" s="118"/>
      <c r="I164" s="118"/>
      <c r="J164" s="118"/>
      <c r="K164" s="118"/>
      <c r="L164" s="118"/>
      <c r="M164" s="118"/>
      <c r="N164" s="414"/>
      <c r="O164" s="118"/>
      <c r="P164" s="118"/>
      <c r="Q164" s="118"/>
      <c r="R164" s="118"/>
      <c r="S164" s="118"/>
      <c r="T164" s="118"/>
      <c r="U164" s="118"/>
    </row>
    <row r="165" spans="8:36" ht="15" customHeight="1" x14ac:dyDescent="0.25">
      <c r="H165" s="118"/>
      <c r="I165" s="118"/>
      <c r="J165" s="118"/>
      <c r="K165" s="118"/>
      <c r="L165" s="118"/>
      <c r="M165" s="118"/>
      <c r="N165" s="414"/>
      <c r="O165" s="118"/>
      <c r="P165" s="118"/>
      <c r="Q165" s="118"/>
      <c r="R165" s="118"/>
      <c r="S165" s="118"/>
      <c r="T165" s="118"/>
      <c r="U165" s="118"/>
      <c r="AB165" s="412"/>
      <c r="AC165" s="412"/>
      <c r="AD165" s="412"/>
      <c r="AE165" s="412"/>
      <c r="AF165" s="412"/>
      <c r="AG165" s="412"/>
      <c r="AH165" s="412"/>
      <c r="AI165" s="412"/>
      <c r="AJ165" s="412"/>
    </row>
    <row r="166" spans="8:36" ht="15" customHeight="1" x14ac:dyDescent="0.25">
      <c r="H166" s="118"/>
      <c r="I166" s="118"/>
      <c r="J166" s="118"/>
      <c r="K166" s="118"/>
      <c r="L166" s="118"/>
      <c r="M166" s="118"/>
      <c r="N166" s="414"/>
      <c r="O166" s="118"/>
      <c r="P166" s="118"/>
      <c r="Q166" s="118"/>
      <c r="R166" s="118"/>
      <c r="S166" s="118"/>
      <c r="T166" s="118"/>
      <c r="U166" s="118"/>
      <c r="AB166" s="31"/>
      <c r="AC166" s="31"/>
      <c r="AD166" s="31"/>
      <c r="AE166" s="31"/>
      <c r="AF166" s="31"/>
      <c r="AG166" s="31"/>
      <c r="AH166" s="31"/>
      <c r="AI166" s="31"/>
      <c r="AJ166" s="31"/>
    </row>
    <row r="167" spans="8:36" ht="15" customHeight="1" x14ac:dyDescent="0.25">
      <c r="H167" s="118"/>
      <c r="I167" s="118"/>
      <c r="J167" s="118"/>
      <c r="K167" s="118"/>
      <c r="L167" s="118"/>
      <c r="M167" s="118"/>
      <c r="N167" s="414"/>
      <c r="O167" s="118"/>
      <c r="P167" s="118"/>
      <c r="Q167" s="118"/>
      <c r="R167" s="118"/>
      <c r="S167" s="118"/>
      <c r="T167" s="118"/>
      <c r="U167" s="118"/>
    </row>
    <row r="168" spans="8:36" ht="15" customHeight="1" x14ac:dyDescent="0.25">
      <c r="H168" s="118"/>
      <c r="I168" s="118"/>
      <c r="J168" s="118"/>
      <c r="K168" s="118"/>
      <c r="L168" s="118"/>
      <c r="M168" s="118"/>
      <c r="N168" s="414"/>
      <c r="O168" s="118"/>
      <c r="P168" s="118"/>
      <c r="Q168" s="118"/>
      <c r="R168" s="118"/>
      <c r="S168" s="118"/>
      <c r="T168" s="118"/>
      <c r="U168" s="118"/>
    </row>
    <row r="169" spans="8:36" ht="15" customHeight="1" x14ac:dyDescent="0.25">
      <c r="H169" s="118"/>
      <c r="I169" s="118"/>
      <c r="J169" s="118"/>
      <c r="K169" s="118"/>
      <c r="L169" s="118"/>
      <c r="M169" s="118"/>
      <c r="N169" s="414"/>
      <c r="O169" s="118"/>
      <c r="P169" s="118"/>
      <c r="Q169" s="118"/>
      <c r="R169" s="118"/>
      <c r="S169" s="118"/>
      <c r="T169" s="118"/>
      <c r="U169" s="118"/>
    </row>
    <row r="170" spans="8:36" ht="15" customHeight="1" x14ac:dyDescent="0.25">
      <c r="H170" s="118"/>
      <c r="I170" s="118"/>
      <c r="J170" s="118"/>
      <c r="K170" s="118"/>
      <c r="L170" s="118"/>
      <c r="M170" s="118"/>
      <c r="N170" s="414"/>
      <c r="O170" s="118"/>
      <c r="P170" s="118"/>
      <c r="Q170" s="118"/>
      <c r="R170" s="118"/>
      <c r="S170" s="118"/>
      <c r="T170" s="118"/>
      <c r="U170" s="118"/>
    </row>
    <row r="171" spans="8:36" ht="15" customHeight="1" x14ac:dyDescent="0.25">
      <c r="H171" s="118"/>
      <c r="I171" s="118"/>
      <c r="J171" s="118"/>
      <c r="K171" s="118"/>
      <c r="L171" s="118"/>
      <c r="M171" s="118"/>
      <c r="N171" s="414"/>
      <c r="O171" s="118"/>
      <c r="P171" s="118"/>
      <c r="Q171" s="118"/>
      <c r="R171" s="118"/>
      <c r="S171" s="118"/>
      <c r="T171" s="118"/>
      <c r="U171" s="118"/>
    </row>
    <row r="172" spans="8:36" ht="15" customHeight="1" x14ac:dyDescent="0.25">
      <c r="H172" s="118"/>
      <c r="I172" s="118"/>
      <c r="J172" s="118"/>
      <c r="K172" s="118"/>
      <c r="L172" s="118"/>
      <c r="M172" s="118"/>
      <c r="N172" s="414"/>
      <c r="O172" s="118"/>
      <c r="P172" s="118"/>
      <c r="Q172" s="118"/>
      <c r="R172" s="118"/>
      <c r="S172" s="118"/>
      <c r="T172" s="118"/>
      <c r="U172" s="118"/>
    </row>
    <row r="173" spans="8:36" ht="15" customHeight="1" x14ac:dyDescent="0.25">
      <c r="H173" s="118"/>
      <c r="I173" s="118"/>
      <c r="J173" s="118"/>
      <c r="K173" s="118"/>
      <c r="L173" s="118"/>
      <c r="M173" s="118"/>
      <c r="N173" s="414"/>
      <c r="O173" s="118"/>
      <c r="P173" s="118"/>
      <c r="Q173" s="118"/>
      <c r="R173" s="118"/>
      <c r="S173" s="118"/>
      <c r="T173" s="118"/>
      <c r="U173" s="118"/>
    </row>
    <row r="174" spans="8:36" ht="15" customHeight="1" x14ac:dyDescent="0.25">
      <c r="H174" s="118"/>
      <c r="I174" s="118"/>
      <c r="J174" s="118"/>
      <c r="K174" s="118"/>
      <c r="L174" s="118"/>
      <c r="M174" s="118"/>
      <c r="N174" s="414"/>
      <c r="O174" s="118"/>
      <c r="P174" s="118"/>
      <c r="Q174" s="118"/>
      <c r="R174" s="118"/>
      <c r="S174" s="118"/>
      <c r="T174" s="118"/>
      <c r="U174" s="118"/>
    </row>
    <row r="175" spans="8:36" ht="15" customHeight="1" x14ac:dyDescent="0.25">
      <c r="H175" s="118"/>
      <c r="I175" s="118"/>
      <c r="J175" s="118"/>
      <c r="K175" s="118"/>
      <c r="L175" s="118"/>
      <c r="M175" s="118"/>
      <c r="N175" s="414"/>
      <c r="O175" s="118"/>
      <c r="P175" s="118"/>
      <c r="Q175" s="118"/>
      <c r="R175" s="118"/>
      <c r="S175" s="118"/>
      <c r="T175" s="118"/>
      <c r="U175" s="118"/>
    </row>
    <row r="176" spans="8:36" ht="15" customHeight="1" x14ac:dyDescent="0.25">
      <c r="H176" s="118"/>
      <c r="I176" s="118"/>
      <c r="J176" s="118"/>
      <c r="K176" s="118"/>
      <c r="L176" s="118"/>
      <c r="M176" s="118"/>
      <c r="N176" s="414"/>
      <c r="O176" s="118"/>
      <c r="P176" s="118"/>
      <c r="Q176" s="118"/>
      <c r="R176" s="118"/>
      <c r="S176" s="118"/>
      <c r="T176" s="118"/>
      <c r="U176" s="118"/>
    </row>
    <row r="177" spans="1:36" ht="15" customHeight="1" x14ac:dyDescent="0.25">
      <c r="H177" s="74"/>
      <c r="I177" s="118"/>
      <c r="J177" s="118"/>
      <c r="K177" s="118"/>
      <c r="L177" s="118"/>
      <c r="M177" s="118"/>
      <c r="N177" s="414"/>
      <c r="O177" s="118"/>
      <c r="P177" s="118"/>
      <c r="Q177" s="118"/>
      <c r="R177" s="118"/>
      <c r="S177" s="118"/>
      <c r="T177" s="118"/>
      <c r="U177" s="118"/>
    </row>
    <row r="178" spans="1:36" ht="15" customHeight="1" x14ac:dyDescent="0.25">
      <c r="H178" s="118"/>
      <c r="I178" s="118"/>
      <c r="J178" s="118"/>
      <c r="K178" s="118"/>
      <c r="L178" s="118"/>
      <c r="M178" s="118"/>
      <c r="N178" s="414"/>
      <c r="O178" s="118"/>
      <c r="P178" s="118"/>
      <c r="Q178" s="118"/>
      <c r="R178" s="118"/>
      <c r="S178" s="118"/>
      <c r="T178" s="118"/>
      <c r="U178" s="118"/>
    </row>
    <row r="179" spans="1:36" ht="15" customHeight="1" x14ac:dyDescent="0.25">
      <c r="H179" s="118"/>
      <c r="I179" s="118"/>
      <c r="J179" s="118"/>
      <c r="K179" s="118"/>
      <c r="L179" s="118"/>
      <c r="M179" s="118"/>
      <c r="N179" s="414"/>
      <c r="O179" s="118"/>
      <c r="P179" s="118"/>
      <c r="Q179" s="118"/>
      <c r="R179" s="118"/>
      <c r="S179" s="118"/>
      <c r="T179" s="118"/>
      <c r="U179" s="118"/>
    </row>
    <row r="180" spans="1:36" ht="15" customHeight="1" x14ac:dyDescent="0.25">
      <c r="H180" s="118"/>
      <c r="I180" s="118"/>
      <c r="J180" s="118"/>
      <c r="K180" s="118"/>
      <c r="L180" s="118"/>
      <c r="M180" s="118"/>
      <c r="N180" s="414"/>
      <c r="O180" s="118"/>
      <c r="P180" s="118"/>
      <c r="Q180" s="118"/>
      <c r="R180" s="118"/>
      <c r="S180" s="118"/>
      <c r="T180" s="118"/>
      <c r="U180" s="118"/>
    </row>
    <row r="181" spans="1:36" ht="15" customHeight="1" x14ac:dyDescent="0.25">
      <c r="H181" s="118"/>
      <c r="I181" s="118"/>
      <c r="J181" s="118"/>
      <c r="K181" s="118"/>
      <c r="L181" s="118"/>
      <c r="M181" s="118"/>
      <c r="N181" s="414"/>
      <c r="O181" s="118"/>
      <c r="P181" s="118"/>
      <c r="Q181" s="118"/>
      <c r="R181" s="118"/>
      <c r="S181" s="118"/>
      <c r="T181" s="118"/>
      <c r="U181" s="118"/>
    </row>
    <row r="182" spans="1:36" ht="15" customHeight="1" x14ac:dyDescent="0.25">
      <c r="H182" s="118"/>
      <c r="I182" s="118"/>
      <c r="J182" s="118"/>
      <c r="K182" s="118"/>
      <c r="L182" s="118"/>
      <c r="M182" s="118"/>
      <c r="N182" s="414"/>
      <c r="O182" s="118"/>
      <c r="P182" s="118"/>
      <c r="Q182" s="118"/>
      <c r="R182" s="118"/>
      <c r="S182" s="118"/>
      <c r="T182" s="118"/>
      <c r="U182" s="118"/>
    </row>
    <row r="183" spans="1:36" ht="15" customHeight="1" x14ac:dyDescent="0.25">
      <c r="H183" s="118"/>
      <c r="I183" s="118"/>
      <c r="J183" s="118"/>
      <c r="K183" s="118"/>
      <c r="L183" s="118"/>
      <c r="M183" s="118"/>
      <c r="N183" s="414"/>
      <c r="O183" s="118"/>
      <c r="P183" s="118"/>
      <c r="Q183" s="118"/>
      <c r="R183" s="118"/>
      <c r="S183" s="118"/>
      <c r="T183" s="118"/>
      <c r="U183" s="118"/>
    </row>
    <row r="184" spans="1:36" s="2" customFormat="1" ht="15" customHeight="1" x14ac:dyDescent="0.25">
      <c r="A184" s="32"/>
      <c r="B184" s="22"/>
      <c r="C184" s="32"/>
      <c r="D184" s="32"/>
      <c r="E184" s="32"/>
      <c r="F184" s="34"/>
      <c r="G184" s="4"/>
      <c r="H184" s="4"/>
      <c r="I184" s="4"/>
      <c r="J184" s="4"/>
      <c r="K184" s="4"/>
      <c r="L184" s="4"/>
      <c r="M184" s="4"/>
      <c r="N184" s="4"/>
      <c r="O184" s="4"/>
      <c r="P184" s="4"/>
      <c r="Q184" s="4"/>
      <c r="R184" s="4"/>
      <c r="S184" s="4"/>
      <c r="T184" s="4"/>
      <c r="U184" s="4"/>
      <c r="AB184" s="32"/>
      <c r="AC184" s="32"/>
      <c r="AD184" s="32"/>
      <c r="AE184" s="32"/>
      <c r="AF184" s="32"/>
      <c r="AG184" s="32"/>
      <c r="AH184" s="32"/>
      <c r="AI184" s="32"/>
      <c r="AJ184" s="32"/>
    </row>
    <row r="185" spans="1:36" s="31" customFormat="1" ht="15" customHeight="1" x14ac:dyDescent="0.25">
      <c r="A185" s="32"/>
      <c r="B185" s="22"/>
      <c r="C185" s="32"/>
      <c r="D185" s="32"/>
      <c r="E185" s="32"/>
      <c r="F185" s="34"/>
      <c r="G185" s="35"/>
      <c r="H185" s="35"/>
      <c r="I185" s="35"/>
      <c r="J185" s="35"/>
      <c r="K185" s="35"/>
      <c r="L185" s="35"/>
      <c r="M185" s="35"/>
      <c r="N185" s="413"/>
      <c r="O185" s="35"/>
      <c r="P185" s="35"/>
      <c r="Q185" s="35"/>
      <c r="R185" s="35"/>
      <c r="S185" s="35"/>
      <c r="T185" s="35"/>
      <c r="U185" s="35"/>
      <c r="AB185" s="32"/>
      <c r="AC185" s="32"/>
      <c r="AD185" s="32"/>
      <c r="AE185" s="32"/>
      <c r="AF185" s="32"/>
      <c r="AG185" s="32"/>
      <c r="AH185" s="32"/>
      <c r="AI185" s="32"/>
      <c r="AJ185" s="32"/>
    </row>
    <row r="186" spans="1:36" ht="15" customHeight="1" x14ac:dyDescent="0.25">
      <c r="H186" s="35"/>
      <c r="I186" s="118"/>
      <c r="J186" s="118"/>
      <c r="K186" s="118"/>
      <c r="L186" s="118"/>
      <c r="M186" s="118"/>
      <c r="N186" s="414"/>
      <c r="O186" s="118"/>
      <c r="P186" s="118"/>
      <c r="Q186" s="118"/>
      <c r="R186" s="118"/>
      <c r="S186" s="118"/>
      <c r="T186" s="118"/>
      <c r="U186" s="118"/>
    </row>
    <row r="187" spans="1:36" ht="15" customHeight="1" x14ac:dyDescent="0.25">
      <c r="H187" s="118"/>
      <c r="I187" s="118"/>
      <c r="J187" s="118"/>
      <c r="K187" s="118"/>
      <c r="L187" s="118"/>
      <c r="M187" s="118"/>
      <c r="N187" s="414"/>
      <c r="O187" s="118"/>
      <c r="P187" s="118"/>
      <c r="Q187" s="118"/>
      <c r="R187" s="118"/>
      <c r="S187" s="118"/>
      <c r="T187" s="118"/>
      <c r="U187" s="118"/>
    </row>
    <row r="188" spans="1:36" ht="15" customHeight="1" x14ac:dyDescent="0.25">
      <c r="H188" s="118"/>
      <c r="I188" s="118"/>
      <c r="J188" s="118"/>
      <c r="K188" s="118"/>
      <c r="L188" s="118"/>
      <c r="M188" s="118"/>
      <c r="N188" s="414"/>
      <c r="O188" s="118"/>
      <c r="P188" s="118"/>
      <c r="Q188" s="118"/>
      <c r="R188" s="118"/>
      <c r="S188" s="118"/>
      <c r="T188" s="118"/>
      <c r="U188" s="118"/>
    </row>
    <row r="189" spans="1:36" ht="15" customHeight="1" x14ac:dyDescent="0.25">
      <c r="H189" s="118"/>
      <c r="I189" s="118"/>
      <c r="J189" s="118"/>
      <c r="K189" s="118"/>
      <c r="L189" s="118"/>
      <c r="M189" s="118"/>
      <c r="N189" s="414"/>
      <c r="O189" s="118"/>
      <c r="P189" s="118"/>
      <c r="Q189" s="118"/>
      <c r="R189" s="118"/>
      <c r="S189" s="118"/>
      <c r="T189" s="118"/>
      <c r="U189" s="118"/>
    </row>
    <row r="190" spans="1:36" ht="15" customHeight="1" x14ac:dyDescent="0.25">
      <c r="H190" s="118"/>
      <c r="I190" s="118"/>
      <c r="J190" s="118"/>
      <c r="K190" s="118"/>
      <c r="L190" s="118"/>
      <c r="M190" s="118"/>
      <c r="N190" s="414"/>
      <c r="O190" s="118"/>
      <c r="P190" s="118"/>
      <c r="Q190" s="118"/>
      <c r="R190" s="118"/>
      <c r="S190" s="118"/>
      <c r="T190" s="118"/>
      <c r="U190" s="118"/>
    </row>
    <row r="191" spans="1:36" ht="15" customHeight="1" x14ac:dyDescent="0.25">
      <c r="H191" s="118"/>
      <c r="I191" s="118"/>
      <c r="J191" s="118"/>
      <c r="K191" s="118"/>
      <c r="L191" s="118"/>
      <c r="M191" s="118"/>
      <c r="N191" s="414"/>
      <c r="O191" s="118"/>
      <c r="P191" s="118"/>
      <c r="Q191" s="118"/>
      <c r="R191" s="118"/>
      <c r="S191" s="118"/>
      <c r="T191" s="118"/>
      <c r="U191" s="118"/>
    </row>
    <row r="192" spans="1:36" ht="15" customHeight="1" x14ac:dyDescent="0.25">
      <c r="H192" s="118"/>
      <c r="I192" s="118"/>
      <c r="J192" s="118"/>
      <c r="K192" s="118"/>
      <c r="L192" s="118"/>
      <c r="M192" s="118"/>
      <c r="N192" s="414"/>
      <c r="O192" s="118"/>
      <c r="P192" s="118"/>
      <c r="Q192" s="118"/>
      <c r="R192" s="118"/>
      <c r="S192" s="118"/>
      <c r="T192" s="118"/>
      <c r="U192" s="118"/>
    </row>
    <row r="193" spans="1:36" ht="15" customHeight="1" x14ac:dyDescent="0.25">
      <c r="H193" s="118"/>
      <c r="I193" s="118"/>
      <c r="J193" s="118"/>
      <c r="K193" s="118"/>
      <c r="L193" s="118"/>
      <c r="M193" s="118"/>
      <c r="N193" s="414"/>
      <c r="O193" s="118"/>
      <c r="P193" s="118"/>
      <c r="Q193" s="118"/>
      <c r="R193" s="118"/>
      <c r="S193" s="118"/>
      <c r="T193" s="118"/>
      <c r="U193" s="118"/>
    </row>
    <row r="194" spans="1:36" ht="15" customHeight="1" x14ac:dyDescent="0.25">
      <c r="H194" s="118"/>
      <c r="I194" s="118"/>
      <c r="J194" s="118"/>
      <c r="K194" s="118"/>
      <c r="L194" s="118"/>
      <c r="M194" s="118"/>
      <c r="N194" s="414"/>
      <c r="O194" s="118"/>
      <c r="P194" s="118"/>
      <c r="Q194" s="118"/>
      <c r="R194" s="118"/>
      <c r="S194" s="118"/>
      <c r="T194" s="118"/>
      <c r="U194" s="118"/>
    </row>
    <row r="195" spans="1:36" ht="15" customHeight="1" x14ac:dyDescent="0.25">
      <c r="H195" s="118"/>
      <c r="I195" s="118"/>
      <c r="J195" s="118"/>
      <c r="K195" s="118"/>
      <c r="L195" s="118"/>
      <c r="M195" s="118"/>
      <c r="N195" s="414"/>
      <c r="O195" s="118"/>
      <c r="P195" s="118"/>
      <c r="Q195" s="118"/>
      <c r="R195" s="118"/>
      <c r="S195" s="118"/>
      <c r="T195" s="118"/>
      <c r="U195" s="118"/>
      <c r="AB195" s="412"/>
      <c r="AC195" s="412"/>
      <c r="AD195" s="412"/>
      <c r="AE195" s="412"/>
      <c r="AF195" s="412"/>
      <c r="AG195" s="412"/>
      <c r="AH195" s="412"/>
      <c r="AI195" s="412"/>
      <c r="AJ195" s="412"/>
    </row>
    <row r="196" spans="1:36" ht="15" customHeight="1" x14ac:dyDescent="0.25">
      <c r="H196" s="118"/>
      <c r="I196" s="118"/>
      <c r="J196" s="118"/>
      <c r="K196" s="118"/>
      <c r="L196" s="118"/>
      <c r="M196" s="118"/>
      <c r="N196" s="414"/>
      <c r="O196" s="118"/>
      <c r="P196" s="118"/>
      <c r="Q196" s="118"/>
      <c r="R196" s="118"/>
      <c r="S196" s="118"/>
      <c r="T196" s="118"/>
      <c r="U196" s="118"/>
      <c r="AB196" s="31"/>
      <c r="AC196" s="31"/>
      <c r="AD196" s="31"/>
      <c r="AE196" s="31"/>
      <c r="AF196" s="31"/>
      <c r="AG196" s="31"/>
      <c r="AH196" s="31"/>
      <c r="AI196" s="31"/>
      <c r="AJ196" s="31"/>
    </row>
    <row r="197" spans="1:36" ht="15" customHeight="1" x14ac:dyDescent="0.25">
      <c r="H197" s="118"/>
      <c r="I197" s="118"/>
      <c r="J197" s="118"/>
      <c r="K197" s="118"/>
      <c r="L197" s="118"/>
      <c r="M197" s="118"/>
      <c r="N197" s="414"/>
      <c r="O197" s="118"/>
      <c r="P197" s="118"/>
      <c r="Q197" s="118"/>
      <c r="R197" s="118"/>
      <c r="S197" s="118"/>
      <c r="T197" s="118"/>
      <c r="U197" s="118"/>
    </row>
    <row r="198" spans="1:36" ht="15" customHeight="1" x14ac:dyDescent="0.25">
      <c r="H198" s="118"/>
      <c r="I198" s="118"/>
      <c r="J198" s="118"/>
      <c r="K198" s="118"/>
      <c r="L198" s="118"/>
      <c r="M198" s="118"/>
      <c r="N198" s="414"/>
      <c r="O198" s="118"/>
      <c r="P198" s="118"/>
      <c r="Q198" s="118"/>
      <c r="R198" s="118"/>
      <c r="S198" s="118"/>
      <c r="T198" s="118"/>
      <c r="U198" s="118"/>
    </row>
    <row r="199" spans="1:36" s="2" customFormat="1" ht="15" customHeight="1" x14ac:dyDescent="0.25">
      <c r="A199" s="32"/>
      <c r="B199" s="22"/>
      <c r="C199" s="32"/>
      <c r="D199" s="32"/>
      <c r="E199" s="32"/>
      <c r="F199" s="34"/>
      <c r="G199" s="4"/>
      <c r="H199" s="4"/>
      <c r="I199" s="4"/>
      <c r="J199" s="4"/>
      <c r="K199" s="4"/>
      <c r="L199" s="4"/>
      <c r="M199" s="4"/>
      <c r="N199" s="4"/>
      <c r="O199" s="4"/>
      <c r="P199" s="4"/>
      <c r="Q199" s="4"/>
      <c r="R199" s="4"/>
      <c r="S199" s="4"/>
      <c r="T199" s="4"/>
      <c r="U199" s="4"/>
      <c r="AB199" s="32"/>
      <c r="AC199" s="32"/>
      <c r="AD199" s="32"/>
      <c r="AE199" s="32"/>
      <c r="AF199" s="32"/>
      <c r="AG199" s="32"/>
      <c r="AH199" s="32"/>
      <c r="AI199" s="32"/>
      <c r="AJ199" s="32"/>
    </row>
    <row r="200" spans="1:36" s="31" customFormat="1" ht="15" customHeight="1" x14ac:dyDescent="0.25">
      <c r="A200" s="32"/>
      <c r="B200" s="22"/>
      <c r="C200" s="32"/>
      <c r="D200" s="32"/>
      <c r="E200" s="32"/>
      <c r="F200" s="34"/>
      <c r="G200" s="35"/>
      <c r="H200" s="35"/>
      <c r="I200" s="118"/>
      <c r="J200" s="118"/>
      <c r="K200" s="118"/>
      <c r="L200" s="118"/>
      <c r="M200" s="35"/>
      <c r="N200" s="413"/>
      <c r="O200" s="35"/>
      <c r="P200" s="35"/>
      <c r="Q200" s="35"/>
      <c r="R200" s="35"/>
      <c r="S200" s="35"/>
      <c r="T200" s="35"/>
      <c r="U200" s="35"/>
      <c r="AB200" s="32"/>
      <c r="AC200" s="32"/>
      <c r="AD200" s="32"/>
      <c r="AE200" s="32"/>
      <c r="AF200" s="32"/>
      <c r="AG200" s="32"/>
      <c r="AH200" s="32"/>
      <c r="AI200" s="32"/>
      <c r="AJ200" s="32"/>
    </row>
    <row r="201" spans="1:36" ht="15" customHeight="1" x14ac:dyDescent="0.25">
      <c r="H201" s="35"/>
      <c r="I201" s="118"/>
      <c r="J201" s="118"/>
      <c r="K201" s="118"/>
      <c r="L201" s="118"/>
      <c r="M201" s="118"/>
      <c r="N201" s="414"/>
      <c r="O201" s="118"/>
      <c r="P201" s="118"/>
      <c r="Q201" s="118"/>
      <c r="R201" s="118"/>
      <c r="S201" s="118"/>
      <c r="T201" s="118"/>
      <c r="U201" s="118"/>
    </row>
    <row r="202" spans="1:36" ht="15" customHeight="1" x14ac:dyDescent="0.25">
      <c r="H202" s="35"/>
      <c r="I202" s="118"/>
      <c r="J202" s="118"/>
      <c r="K202" s="118"/>
      <c r="L202" s="118"/>
      <c r="M202" s="118"/>
      <c r="N202" s="414"/>
      <c r="O202" s="118"/>
      <c r="P202" s="118"/>
      <c r="Q202" s="118"/>
      <c r="R202" s="118"/>
      <c r="S202" s="118"/>
      <c r="T202" s="118"/>
      <c r="U202" s="118"/>
    </row>
    <row r="203" spans="1:36" ht="15" customHeight="1" x14ac:dyDescent="0.25">
      <c r="H203" s="35"/>
      <c r="I203" s="118"/>
      <c r="J203" s="118"/>
      <c r="K203" s="118"/>
      <c r="L203" s="118"/>
      <c r="M203" s="118"/>
      <c r="N203" s="414"/>
      <c r="O203" s="118"/>
      <c r="P203" s="118"/>
      <c r="Q203" s="118"/>
      <c r="R203" s="118"/>
      <c r="S203" s="118"/>
      <c r="T203" s="118"/>
      <c r="U203" s="118"/>
    </row>
    <row r="204" spans="1:36" ht="15" customHeight="1" x14ac:dyDescent="0.25">
      <c r="H204" s="118"/>
      <c r="I204" s="118"/>
      <c r="J204" s="118"/>
      <c r="K204" s="118"/>
      <c r="L204" s="118"/>
      <c r="M204" s="118"/>
      <c r="N204" s="414"/>
      <c r="O204" s="118"/>
      <c r="P204" s="118"/>
      <c r="Q204" s="118"/>
      <c r="R204" s="118"/>
      <c r="S204" s="118"/>
      <c r="T204" s="118"/>
      <c r="U204" s="118"/>
    </row>
    <row r="205" spans="1:36" ht="15" customHeight="1" x14ac:dyDescent="0.25">
      <c r="H205" s="118"/>
      <c r="I205" s="118"/>
      <c r="J205" s="118"/>
      <c r="K205" s="118"/>
      <c r="L205" s="118"/>
      <c r="M205" s="118"/>
      <c r="N205" s="414"/>
      <c r="O205" s="118"/>
      <c r="P205" s="118"/>
      <c r="Q205" s="118"/>
      <c r="R205" s="118"/>
      <c r="S205" s="118"/>
      <c r="T205" s="118"/>
      <c r="U205" s="118"/>
    </row>
    <row r="206" spans="1:36" ht="15" customHeight="1" x14ac:dyDescent="0.25">
      <c r="H206" s="118"/>
      <c r="I206" s="118"/>
      <c r="J206" s="118"/>
      <c r="K206" s="118"/>
      <c r="L206" s="118"/>
      <c r="M206" s="118"/>
      <c r="N206" s="414"/>
      <c r="O206" s="118"/>
      <c r="P206" s="118"/>
      <c r="Q206" s="118"/>
      <c r="R206" s="118"/>
      <c r="S206" s="118"/>
      <c r="T206" s="118"/>
      <c r="U206" s="118"/>
    </row>
    <row r="207" spans="1:36" ht="15" customHeight="1" x14ac:dyDescent="0.25">
      <c r="H207" s="118"/>
      <c r="I207" s="118"/>
      <c r="J207" s="118"/>
      <c r="K207" s="118"/>
      <c r="L207" s="118"/>
      <c r="M207" s="118"/>
      <c r="N207" s="414"/>
      <c r="O207" s="118"/>
      <c r="P207" s="118"/>
      <c r="Q207" s="118"/>
      <c r="R207" s="118"/>
      <c r="S207" s="118"/>
      <c r="T207" s="118"/>
      <c r="U207" s="118"/>
    </row>
    <row r="208" spans="1:36" ht="15" customHeight="1" x14ac:dyDescent="0.25">
      <c r="H208" s="118"/>
      <c r="I208" s="118"/>
      <c r="J208" s="118"/>
      <c r="K208" s="118"/>
      <c r="L208" s="118"/>
      <c r="M208" s="118"/>
      <c r="N208" s="414"/>
      <c r="O208" s="118"/>
      <c r="P208" s="118"/>
      <c r="Q208" s="118"/>
      <c r="R208" s="118"/>
      <c r="S208" s="118"/>
      <c r="T208" s="118"/>
      <c r="U208" s="118"/>
    </row>
    <row r="209" spans="1:36" ht="15" customHeight="1" x14ac:dyDescent="0.25">
      <c r="H209" s="118"/>
      <c r="I209" s="118"/>
      <c r="J209" s="118"/>
      <c r="K209" s="118"/>
      <c r="L209" s="118"/>
      <c r="M209" s="118"/>
      <c r="N209" s="414"/>
      <c r="O209" s="118"/>
      <c r="P209" s="118"/>
      <c r="Q209" s="118"/>
      <c r="R209" s="118"/>
      <c r="S209" s="118"/>
      <c r="T209" s="118"/>
      <c r="U209" s="118"/>
    </row>
    <row r="210" spans="1:36" ht="15" customHeight="1" x14ac:dyDescent="0.25">
      <c r="H210" s="118"/>
      <c r="I210" s="118"/>
      <c r="J210" s="118"/>
      <c r="K210" s="118"/>
      <c r="L210" s="118"/>
      <c r="M210" s="118"/>
      <c r="N210" s="414"/>
      <c r="O210" s="118"/>
      <c r="P210" s="118"/>
      <c r="Q210" s="118"/>
      <c r="R210" s="118"/>
      <c r="S210" s="118"/>
      <c r="T210" s="118"/>
      <c r="U210" s="118"/>
      <c r="AB210" s="412"/>
      <c r="AC210" s="412"/>
      <c r="AD210" s="412"/>
      <c r="AE210" s="412"/>
      <c r="AF210" s="412"/>
      <c r="AG210" s="412"/>
      <c r="AH210" s="412"/>
      <c r="AI210" s="412"/>
      <c r="AJ210" s="412"/>
    </row>
    <row r="211" spans="1:36" ht="15" customHeight="1" x14ac:dyDescent="0.25">
      <c r="H211" s="118"/>
      <c r="I211" s="118"/>
      <c r="J211" s="118"/>
      <c r="K211" s="118"/>
      <c r="L211" s="118"/>
      <c r="M211" s="118"/>
      <c r="N211" s="414"/>
      <c r="O211" s="118"/>
      <c r="P211" s="118"/>
      <c r="Q211" s="118"/>
      <c r="R211" s="118"/>
      <c r="S211" s="118"/>
      <c r="T211" s="118"/>
      <c r="U211" s="118"/>
      <c r="AB211" s="31"/>
      <c r="AC211" s="31"/>
      <c r="AD211" s="31"/>
      <c r="AE211" s="31"/>
      <c r="AF211" s="31"/>
      <c r="AG211" s="31"/>
      <c r="AH211" s="31"/>
      <c r="AI211" s="31"/>
      <c r="AJ211" s="31"/>
    </row>
    <row r="212" spans="1:36" ht="15" customHeight="1" x14ac:dyDescent="0.25">
      <c r="H212" s="118"/>
      <c r="I212" s="118"/>
      <c r="J212" s="118"/>
      <c r="K212" s="118"/>
      <c r="L212" s="118"/>
      <c r="M212" s="118"/>
      <c r="N212" s="414"/>
      <c r="O212" s="118"/>
      <c r="P212" s="118"/>
      <c r="Q212" s="118"/>
      <c r="R212" s="118"/>
      <c r="S212" s="118"/>
      <c r="T212" s="118"/>
      <c r="U212" s="118"/>
    </row>
    <row r="213" spans="1:36" ht="15" customHeight="1" x14ac:dyDescent="0.25">
      <c r="H213" s="118"/>
      <c r="I213" s="118"/>
      <c r="J213" s="118"/>
      <c r="K213" s="118"/>
      <c r="L213" s="118"/>
      <c r="M213" s="118"/>
      <c r="N213" s="414"/>
      <c r="O213" s="118"/>
      <c r="P213" s="118"/>
      <c r="Q213" s="118"/>
      <c r="R213" s="118"/>
      <c r="S213" s="118"/>
      <c r="T213" s="118"/>
      <c r="U213" s="118"/>
    </row>
    <row r="214" spans="1:36" ht="15" customHeight="1" x14ac:dyDescent="0.25">
      <c r="H214" s="118"/>
      <c r="I214" s="118"/>
      <c r="J214" s="118"/>
      <c r="K214" s="118"/>
      <c r="L214" s="118"/>
      <c r="M214" s="118"/>
      <c r="N214" s="414"/>
      <c r="O214" s="118"/>
      <c r="P214" s="118"/>
      <c r="Q214" s="118"/>
      <c r="R214" s="118"/>
      <c r="S214" s="118"/>
      <c r="T214" s="118"/>
      <c r="U214" s="118"/>
    </row>
    <row r="215" spans="1:36" ht="15" customHeight="1" x14ac:dyDescent="0.25">
      <c r="H215" s="118"/>
      <c r="I215" s="118"/>
      <c r="J215" s="118"/>
      <c r="K215" s="118"/>
      <c r="L215" s="118"/>
      <c r="M215" s="118"/>
      <c r="N215" s="414"/>
      <c r="O215" s="118"/>
      <c r="P215" s="118"/>
      <c r="Q215" s="118"/>
      <c r="R215" s="118"/>
      <c r="S215" s="118"/>
      <c r="T215" s="118"/>
      <c r="U215" s="118"/>
    </row>
    <row r="216" spans="1:36" s="2" customFormat="1" ht="15" customHeight="1" x14ac:dyDescent="0.25">
      <c r="A216" s="32"/>
      <c r="B216" s="22"/>
      <c r="C216" s="32"/>
      <c r="D216" s="32"/>
      <c r="E216" s="32"/>
      <c r="F216" s="34"/>
      <c r="G216" s="4"/>
      <c r="H216" s="4"/>
      <c r="I216" s="4"/>
      <c r="J216" s="4"/>
      <c r="K216" s="4"/>
      <c r="L216" s="4"/>
      <c r="M216" s="4"/>
      <c r="N216" s="4"/>
      <c r="O216" s="4"/>
      <c r="P216" s="4"/>
      <c r="Q216" s="4"/>
      <c r="R216" s="4"/>
      <c r="S216" s="4"/>
      <c r="T216" s="4"/>
      <c r="U216" s="4"/>
      <c r="AB216" s="32"/>
      <c r="AC216" s="32"/>
      <c r="AD216" s="32"/>
      <c r="AE216" s="32"/>
      <c r="AF216" s="32"/>
      <c r="AG216" s="32"/>
      <c r="AH216" s="32"/>
      <c r="AI216" s="32"/>
      <c r="AJ216" s="32"/>
    </row>
    <row r="217" spans="1:36" s="31" customFormat="1" ht="15" customHeight="1" x14ac:dyDescent="0.25">
      <c r="A217" s="32"/>
      <c r="B217" s="22"/>
      <c r="C217" s="32"/>
      <c r="D217" s="32"/>
      <c r="E217" s="32"/>
      <c r="F217" s="34"/>
      <c r="G217" s="35"/>
      <c r="H217" s="35"/>
      <c r="I217" s="35"/>
      <c r="J217" s="35"/>
      <c r="K217" s="35"/>
      <c r="L217" s="35"/>
      <c r="M217" s="35"/>
      <c r="N217" s="413"/>
      <c r="O217" s="35"/>
      <c r="P217" s="35"/>
      <c r="Q217" s="35"/>
      <c r="R217" s="35"/>
      <c r="S217" s="35"/>
      <c r="T217" s="35"/>
      <c r="U217" s="35"/>
      <c r="AB217" s="32"/>
      <c r="AC217" s="32"/>
      <c r="AD217" s="32"/>
      <c r="AE217" s="32"/>
      <c r="AF217" s="32"/>
      <c r="AG217" s="32"/>
      <c r="AH217" s="32"/>
      <c r="AI217" s="32"/>
      <c r="AJ217" s="32"/>
    </row>
    <row r="218" spans="1:36" ht="15" customHeight="1" x14ac:dyDescent="0.25">
      <c r="H218" s="35"/>
      <c r="I218" s="118"/>
      <c r="J218" s="118"/>
      <c r="K218" s="118"/>
      <c r="L218" s="118"/>
      <c r="M218" s="118"/>
      <c r="N218" s="414"/>
      <c r="O218" s="118"/>
      <c r="P218" s="118"/>
      <c r="Q218" s="118"/>
      <c r="R218" s="118"/>
      <c r="S218" s="118"/>
      <c r="T218" s="118"/>
      <c r="U218" s="118"/>
    </row>
    <row r="219" spans="1:36" ht="15" customHeight="1" x14ac:dyDescent="0.25">
      <c r="H219" s="35"/>
      <c r="I219" s="118"/>
      <c r="J219" s="118"/>
      <c r="K219" s="118"/>
      <c r="L219" s="118"/>
      <c r="M219" s="118"/>
      <c r="N219" s="414"/>
      <c r="O219" s="118"/>
      <c r="P219" s="118"/>
      <c r="Q219" s="118"/>
      <c r="R219" s="118"/>
      <c r="S219" s="118"/>
      <c r="T219" s="118"/>
      <c r="U219" s="118"/>
    </row>
    <row r="220" spans="1:36" ht="15" customHeight="1" x14ac:dyDescent="0.25">
      <c r="H220" s="35"/>
      <c r="I220" s="118"/>
      <c r="J220" s="118"/>
      <c r="K220" s="118"/>
      <c r="L220" s="118"/>
      <c r="M220" s="118"/>
      <c r="N220" s="414"/>
      <c r="O220" s="118"/>
      <c r="P220" s="118"/>
      <c r="Q220" s="118"/>
      <c r="R220" s="118"/>
      <c r="S220" s="118"/>
      <c r="T220" s="118"/>
      <c r="U220" s="118"/>
    </row>
    <row r="221" spans="1:36" ht="15" customHeight="1" x14ac:dyDescent="0.25">
      <c r="H221" s="35"/>
      <c r="I221" s="118"/>
      <c r="J221" s="118"/>
      <c r="K221" s="118"/>
      <c r="L221" s="118"/>
      <c r="M221" s="118"/>
      <c r="N221" s="414"/>
      <c r="O221" s="118"/>
      <c r="P221" s="118"/>
      <c r="Q221" s="118"/>
      <c r="R221" s="118"/>
      <c r="S221" s="118"/>
      <c r="T221" s="118"/>
      <c r="U221" s="118"/>
    </row>
    <row r="222" spans="1:36" ht="15" customHeight="1" x14ac:dyDescent="0.25">
      <c r="H222" s="35"/>
      <c r="I222" s="118"/>
      <c r="J222" s="118"/>
      <c r="K222" s="118"/>
      <c r="L222" s="118"/>
      <c r="M222" s="118"/>
      <c r="N222" s="414"/>
      <c r="O222" s="118"/>
      <c r="P222" s="118"/>
      <c r="Q222" s="118"/>
      <c r="R222" s="118"/>
      <c r="S222" s="118"/>
      <c r="T222" s="118"/>
      <c r="U222" s="118"/>
    </row>
    <row r="223" spans="1:36" ht="15" customHeight="1" x14ac:dyDescent="0.25">
      <c r="H223" s="118"/>
      <c r="I223" s="118"/>
      <c r="J223" s="118"/>
      <c r="K223" s="118"/>
      <c r="L223" s="118"/>
      <c r="M223" s="118"/>
      <c r="N223" s="414"/>
      <c r="O223" s="118"/>
      <c r="P223" s="118"/>
      <c r="Q223" s="118"/>
      <c r="R223" s="118"/>
      <c r="S223" s="118"/>
      <c r="T223" s="118"/>
      <c r="U223" s="118"/>
    </row>
    <row r="224" spans="1:36" ht="15" customHeight="1" x14ac:dyDescent="0.25">
      <c r="H224" s="118"/>
      <c r="I224" s="118"/>
      <c r="J224" s="118"/>
      <c r="K224" s="118"/>
      <c r="L224" s="118"/>
      <c r="M224" s="118"/>
      <c r="N224" s="414"/>
      <c r="O224" s="118"/>
      <c r="P224" s="118"/>
      <c r="Q224" s="118"/>
      <c r="R224" s="118"/>
      <c r="S224" s="118"/>
      <c r="T224" s="118"/>
      <c r="U224" s="118"/>
    </row>
    <row r="225" spans="1:36" ht="15" customHeight="1" x14ac:dyDescent="0.25">
      <c r="H225" s="118"/>
      <c r="I225" s="118"/>
      <c r="J225" s="118"/>
      <c r="K225" s="118"/>
      <c r="L225" s="118"/>
      <c r="M225" s="118"/>
      <c r="N225" s="414"/>
      <c r="O225" s="118"/>
      <c r="P225" s="118"/>
      <c r="Q225" s="118"/>
      <c r="R225" s="118"/>
      <c r="S225" s="118"/>
      <c r="T225" s="118"/>
      <c r="U225" s="118"/>
    </row>
    <row r="226" spans="1:36" ht="15" customHeight="1" x14ac:dyDescent="0.25">
      <c r="H226" s="118"/>
      <c r="I226" s="118"/>
      <c r="J226" s="118"/>
      <c r="K226" s="118"/>
      <c r="L226" s="118"/>
      <c r="M226" s="118"/>
      <c r="N226" s="414"/>
      <c r="O226" s="118"/>
      <c r="P226" s="118"/>
      <c r="Q226" s="118"/>
      <c r="R226" s="118"/>
      <c r="S226" s="118"/>
      <c r="T226" s="118"/>
      <c r="U226" s="118"/>
    </row>
    <row r="227" spans="1:36" ht="15" customHeight="1" x14ac:dyDescent="0.25">
      <c r="H227" s="118"/>
      <c r="I227" s="118"/>
      <c r="J227" s="118"/>
      <c r="K227" s="118"/>
      <c r="L227" s="118"/>
      <c r="M227" s="118"/>
      <c r="N227" s="414"/>
      <c r="O227" s="118"/>
      <c r="P227" s="118"/>
      <c r="Q227" s="118"/>
      <c r="R227" s="118"/>
      <c r="S227" s="118"/>
      <c r="T227" s="118"/>
      <c r="U227" s="118"/>
      <c r="AB227" s="412"/>
      <c r="AC227" s="412"/>
      <c r="AD227" s="412"/>
      <c r="AE227" s="412"/>
      <c r="AF227" s="412"/>
      <c r="AG227" s="412"/>
      <c r="AH227" s="412"/>
      <c r="AI227" s="412"/>
      <c r="AJ227" s="412"/>
    </row>
    <row r="228" spans="1:36" ht="15" customHeight="1" x14ac:dyDescent="0.25">
      <c r="H228" s="118"/>
      <c r="I228" s="118"/>
      <c r="J228" s="118"/>
      <c r="K228" s="118"/>
      <c r="L228" s="118"/>
      <c r="M228" s="118"/>
      <c r="N228" s="414"/>
      <c r="O228" s="118"/>
      <c r="P228" s="118"/>
      <c r="Q228" s="118"/>
      <c r="R228" s="118"/>
      <c r="S228" s="118"/>
      <c r="T228" s="118"/>
      <c r="U228" s="118"/>
      <c r="AB228" s="31"/>
      <c r="AC228" s="31"/>
      <c r="AD228" s="31"/>
      <c r="AE228" s="31"/>
      <c r="AF228" s="31"/>
      <c r="AG228" s="31"/>
      <c r="AH228" s="31"/>
      <c r="AI228" s="31"/>
      <c r="AJ228" s="31"/>
    </row>
    <row r="229" spans="1:36" ht="15" customHeight="1" x14ac:dyDescent="0.25">
      <c r="H229" s="118"/>
      <c r="I229" s="118"/>
      <c r="J229" s="118"/>
      <c r="K229" s="118"/>
      <c r="L229" s="118"/>
      <c r="M229" s="118"/>
      <c r="N229" s="414"/>
      <c r="O229" s="118"/>
      <c r="P229" s="118"/>
      <c r="Q229" s="118"/>
      <c r="R229" s="118"/>
      <c r="S229" s="118"/>
      <c r="T229" s="118"/>
      <c r="U229" s="118"/>
    </row>
    <row r="230" spans="1:36" ht="15" customHeight="1" x14ac:dyDescent="0.25">
      <c r="H230" s="118"/>
      <c r="I230" s="118"/>
      <c r="J230" s="118"/>
      <c r="K230" s="118"/>
      <c r="L230" s="118"/>
      <c r="M230" s="118"/>
      <c r="N230" s="414"/>
      <c r="O230" s="118"/>
      <c r="P230" s="118"/>
      <c r="Q230" s="118"/>
      <c r="R230" s="118"/>
      <c r="S230" s="118"/>
      <c r="T230" s="118"/>
      <c r="U230" s="118"/>
    </row>
    <row r="231" spans="1:36" ht="15" customHeight="1" x14ac:dyDescent="0.25">
      <c r="H231" s="118"/>
      <c r="I231" s="118"/>
      <c r="J231" s="118"/>
      <c r="K231" s="118"/>
      <c r="L231" s="118"/>
      <c r="M231" s="118"/>
      <c r="N231" s="414"/>
      <c r="O231" s="118"/>
      <c r="P231" s="118"/>
      <c r="Q231" s="118"/>
      <c r="R231" s="118"/>
      <c r="S231" s="118"/>
      <c r="T231" s="118"/>
      <c r="U231" s="118"/>
    </row>
    <row r="232" spans="1:36" s="2" customFormat="1" ht="15" customHeight="1" x14ac:dyDescent="0.25">
      <c r="A232" s="32"/>
      <c r="B232" s="22"/>
      <c r="C232" s="32"/>
      <c r="D232" s="32"/>
      <c r="E232" s="32"/>
      <c r="F232" s="34"/>
      <c r="G232" s="4"/>
      <c r="H232" s="4"/>
      <c r="I232" s="4"/>
      <c r="J232" s="4"/>
      <c r="K232" s="4"/>
      <c r="L232" s="4"/>
      <c r="M232" s="4"/>
      <c r="N232" s="4"/>
      <c r="O232" s="4"/>
      <c r="P232" s="4"/>
      <c r="Q232" s="4"/>
      <c r="R232" s="4"/>
      <c r="S232" s="4"/>
      <c r="T232" s="4"/>
      <c r="U232" s="4"/>
      <c r="AB232" s="32"/>
      <c r="AC232" s="32"/>
      <c r="AD232" s="32"/>
      <c r="AE232" s="32"/>
      <c r="AF232" s="32"/>
      <c r="AG232" s="32"/>
      <c r="AH232" s="32"/>
      <c r="AI232" s="32"/>
      <c r="AJ232" s="32"/>
    </row>
    <row r="233" spans="1:36" s="31" customFormat="1" ht="15" customHeight="1" x14ac:dyDescent="0.25">
      <c r="A233" s="32"/>
      <c r="B233" s="22"/>
      <c r="C233" s="32"/>
      <c r="D233" s="32"/>
      <c r="E233" s="32"/>
      <c r="F233" s="34"/>
      <c r="G233" s="35"/>
      <c r="H233" s="35"/>
      <c r="I233" s="35"/>
      <c r="J233" s="35"/>
      <c r="K233" s="35"/>
      <c r="L233" s="35"/>
      <c r="M233" s="35"/>
      <c r="N233" s="413"/>
      <c r="O233" s="35"/>
      <c r="P233" s="35"/>
      <c r="Q233" s="35"/>
      <c r="R233" s="35"/>
      <c r="S233" s="35"/>
      <c r="T233" s="35"/>
      <c r="U233" s="35"/>
      <c r="AB233" s="32"/>
      <c r="AC233" s="32"/>
      <c r="AD233" s="32"/>
      <c r="AE233" s="32"/>
      <c r="AF233" s="32"/>
      <c r="AG233" s="32"/>
      <c r="AH233" s="32"/>
      <c r="AI233" s="32"/>
      <c r="AJ233" s="32"/>
    </row>
    <row r="234" spans="1:36" ht="15" customHeight="1" x14ac:dyDescent="0.25">
      <c r="H234" s="118"/>
      <c r="I234" s="118"/>
      <c r="J234" s="118"/>
      <c r="K234" s="118"/>
      <c r="L234" s="118"/>
      <c r="M234" s="118"/>
      <c r="N234" s="414"/>
      <c r="O234" s="118"/>
      <c r="P234" s="118"/>
      <c r="Q234" s="118"/>
      <c r="R234" s="118"/>
      <c r="S234" s="118"/>
      <c r="T234" s="118"/>
      <c r="U234" s="118"/>
    </row>
    <row r="235" spans="1:36" ht="15" customHeight="1" x14ac:dyDescent="0.25">
      <c r="H235" s="118"/>
      <c r="I235" s="118"/>
      <c r="J235" s="118"/>
      <c r="K235" s="118"/>
      <c r="L235" s="118"/>
      <c r="M235" s="118"/>
      <c r="N235" s="414"/>
      <c r="O235" s="118"/>
      <c r="P235" s="118"/>
      <c r="Q235" s="118"/>
      <c r="R235" s="118"/>
      <c r="S235" s="118"/>
      <c r="T235" s="118"/>
      <c r="U235" s="118"/>
    </row>
    <row r="236" spans="1:36" ht="15" customHeight="1" x14ac:dyDescent="0.25">
      <c r="H236" s="118"/>
      <c r="I236" s="118"/>
      <c r="J236" s="118"/>
      <c r="K236" s="118"/>
      <c r="L236" s="118"/>
      <c r="M236" s="118"/>
      <c r="N236" s="414"/>
      <c r="O236" s="118"/>
      <c r="P236" s="118"/>
      <c r="Q236" s="118"/>
      <c r="R236" s="118"/>
      <c r="S236" s="118"/>
      <c r="T236" s="118"/>
      <c r="U236" s="118"/>
    </row>
    <row r="237" spans="1:36" ht="15" customHeight="1" x14ac:dyDescent="0.25">
      <c r="H237" s="118"/>
      <c r="I237" s="118"/>
      <c r="J237" s="118"/>
      <c r="K237" s="118"/>
      <c r="L237" s="118"/>
      <c r="M237" s="118"/>
      <c r="N237" s="414"/>
      <c r="O237" s="118"/>
      <c r="P237" s="118"/>
      <c r="Q237" s="118"/>
      <c r="R237" s="118"/>
      <c r="S237" s="118"/>
      <c r="T237" s="118"/>
      <c r="U237" s="118"/>
    </row>
    <row r="238" spans="1:36" ht="15" customHeight="1" x14ac:dyDescent="0.25">
      <c r="H238" s="118"/>
      <c r="I238" s="118"/>
      <c r="J238" s="118"/>
      <c r="K238" s="118"/>
      <c r="L238" s="118"/>
      <c r="M238" s="118"/>
      <c r="N238" s="414"/>
      <c r="O238" s="118"/>
      <c r="P238" s="118"/>
      <c r="Q238" s="118"/>
      <c r="R238" s="118"/>
      <c r="S238" s="118"/>
      <c r="T238" s="118"/>
      <c r="U238" s="118"/>
    </row>
    <row r="239" spans="1:36" ht="15" customHeight="1" x14ac:dyDescent="0.25">
      <c r="H239" s="118"/>
      <c r="I239" s="118"/>
      <c r="J239" s="118"/>
      <c r="K239" s="118"/>
      <c r="L239" s="118"/>
      <c r="M239" s="118"/>
      <c r="N239" s="414"/>
      <c r="O239" s="118"/>
      <c r="P239" s="118"/>
      <c r="Q239" s="118"/>
      <c r="R239" s="118"/>
      <c r="S239" s="118"/>
      <c r="T239" s="118"/>
      <c r="U239" s="118"/>
    </row>
    <row r="240" spans="1:36" ht="15" customHeight="1" x14ac:dyDescent="0.25">
      <c r="H240" s="118"/>
      <c r="I240" s="118"/>
      <c r="J240" s="118"/>
      <c r="K240" s="118"/>
      <c r="L240" s="118"/>
      <c r="M240" s="118"/>
      <c r="N240" s="414"/>
      <c r="O240" s="118"/>
      <c r="P240" s="118"/>
      <c r="Q240" s="118"/>
      <c r="R240" s="118"/>
      <c r="S240" s="118"/>
      <c r="T240" s="118"/>
      <c r="U240" s="118"/>
    </row>
    <row r="241" spans="1:36" ht="15" customHeight="1" x14ac:dyDescent="0.25">
      <c r="H241" s="118"/>
      <c r="I241" s="118"/>
      <c r="J241" s="118"/>
      <c r="K241" s="118"/>
      <c r="L241" s="118"/>
      <c r="M241" s="118"/>
      <c r="N241" s="414"/>
      <c r="O241" s="118"/>
      <c r="P241" s="118"/>
      <c r="Q241" s="118"/>
      <c r="R241" s="118"/>
      <c r="S241" s="118"/>
      <c r="T241" s="118"/>
      <c r="U241" s="118"/>
    </row>
    <row r="242" spans="1:36" ht="15" customHeight="1" x14ac:dyDescent="0.25">
      <c r="H242" s="118"/>
      <c r="I242" s="118"/>
      <c r="J242" s="118"/>
      <c r="K242" s="118"/>
      <c r="L242" s="118"/>
      <c r="M242" s="118"/>
      <c r="N242" s="414"/>
      <c r="O242" s="118"/>
      <c r="P242" s="118"/>
      <c r="Q242" s="118"/>
      <c r="R242" s="118"/>
      <c r="S242" s="118"/>
      <c r="T242" s="118"/>
      <c r="U242" s="118"/>
    </row>
    <row r="243" spans="1:36" ht="15" customHeight="1" x14ac:dyDescent="0.25">
      <c r="H243" s="118"/>
      <c r="I243" s="118"/>
      <c r="J243" s="118"/>
      <c r="K243" s="118"/>
      <c r="L243" s="118"/>
      <c r="M243" s="118"/>
      <c r="N243" s="414"/>
      <c r="O243" s="118"/>
      <c r="P243" s="118"/>
      <c r="Q243" s="118"/>
      <c r="R243" s="118"/>
      <c r="S243" s="118"/>
      <c r="T243" s="118"/>
      <c r="U243" s="118"/>
      <c r="AB243" s="412"/>
      <c r="AC243" s="412"/>
      <c r="AD243" s="412"/>
      <c r="AE243" s="412"/>
      <c r="AF243" s="412"/>
      <c r="AG243" s="412"/>
      <c r="AH243" s="412"/>
      <c r="AI243" s="412"/>
      <c r="AJ243" s="412"/>
    </row>
    <row r="244" spans="1:36" ht="15" customHeight="1" x14ac:dyDescent="0.25">
      <c r="H244" s="118"/>
      <c r="I244" s="118"/>
      <c r="J244" s="118"/>
      <c r="K244" s="118"/>
      <c r="L244" s="118"/>
      <c r="M244" s="118"/>
      <c r="N244" s="414"/>
      <c r="O244" s="118"/>
      <c r="P244" s="118"/>
      <c r="Q244" s="118"/>
      <c r="R244" s="118"/>
      <c r="S244" s="118"/>
      <c r="T244" s="118"/>
      <c r="U244" s="118"/>
      <c r="AB244" s="31"/>
      <c r="AC244" s="31"/>
      <c r="AD244" s="31"/>
      <c r="AE244" s="31"/>
      <c r="AF244" s="31"/>
      <c r="AG244" s="31"/>
      <c r="AH244" s="31"/>
      <c r="AI244" s="31"/>
      <c r="AJ244" s="31"/>
    </row>
    <row r="245" spans="1:36" ht="15" customHeight="1" x14ac:dyDescent="0.25">
      <c r="H245" s="118"/>
      <c r="I245" s="118"/>
      <c r="J245" s="118"/>
      <c r="K245" s="118"/>
      <c r="L245" s="118"/>
      <c r="M245" s="118"/>
      <c r="N245" s="414"/>
      <c r="O245" s="118"/>
      <c r="P245" s="118"/>
      <c r="Q245" s="118"/>
      <c r="R245" s="118"/>
      <c r="S245" s="118"/>
      <c r="T245" s="118"/>
      <c r="U245" s="118"/>
    </row>
    <row r="246" spans="1:36" ht="15" customHeight="1" x14ac:dyDescent="0.25">
      <c r="H246" s="118"/>
      <c r="I246" s="118"/>
      <c r="J246" s="118"/>
      <c r="K246" s="118"/>
      <c r="L246" s="118"/>
      <c r="M246" s="118"/>
      <c r="N246" s="414"/>
      <c r="O246" s="118"/>
      <c r="P246" s="118"/>
      <c r="Q246" s="118"/>
      <c r="R246" s="118"/>
      <c r="S246" s="118"/>
      <c r="T246" s="118"/>
      <c r="U246" s="118"/>
    </row>
    <row r="247" spans="1:36" ht="15" customHeight="1" x14ac:dyDescent="0.25">
      <c r="H247" s="118"/>
      <c r="I247" s="118"/>
      <c r="J247" s="118"/>
      <c r="K247" s="118"/>
      <c r="L247" s="118"/>
      <c r="M247" s="118"/>
      <c r="N247" s="414"/>
      <c r="O247" s="118"/>
      <c r="P247" s="118"/>
      <c r="Q247" s="118"/>
      <c r="R247" s="118"/>
      <c r="S247" s="118"/>
      <c r="T247" s="118"/>
      <c r="U247" s="118"/>
    </row>
    <row r="248" spans="1:36" ht="15" customHeight="1" x14ac:dyDescent="0.25">
      <c r="H248" s="118"/>
      <c r="I248" s="118"/>
      <c r="J248" s="118"/>
      <c r="K248" s="118"/>
      <c r="L248" s="118"/>
      <c r="M248" s="118"/>
      <c r="N248" s="414"/>
      <c r="O248" s="118"/>
      <c r="P248" s="118"/>
      <c r="Q248" s="118"/>
      <c r="R248" s="118"/>
      <c r="S248" s="118"/>
      <c r="T248" s="118"/>
      <c r="U248" s="118"/>
    </row>
    <row r="249" spans="1:36" ht="15" customHeight="1" x14ac:dyDescent="0.25">
      <c r="H249" s="118"/>
      <c r="I249" s="118"/>
      <c r="J249" s="118"/>
      <c r="K249" s="118"/>
      <c r="L249" s="118"/>
      <c r="M249" s="118"/>
      <c r="N249" s="414"/>
      <c r="O249" s="118"/>
      <c r="P249" s="118"/>
      <c r="Q249" s="118"/>
      <c r="R249" s="118"/>
      <c r="S249" s="118"/>
      <c r="T249" s="118"/>
      <c r="U249" s="118"/>
    </row>
    <row r="250" spans="1:36" s="2" customFormat="1" ht="15" customHeight="1" x14ac:dyDescent="0.25">
      <c r="A250" s="32"/>
      <c r="B250" s="22"/>
      <c r="C250" s="32"/>
      <c r="D250" s="32"/>
      <c r="E250" s="32"/>
      <c r="F250" s="34"/>
      <c r="G250" s="4"/>
      <c r="H250" s="4"/>
      <c r="I250" s="4"/>
      <c r="J250" s="4"/>
      <c r="K250" s="4"/>
      <c r="L250" s="4"/>
      <c r="M250" s="4"/>
      <c r="N250" s="4"/>
      <c r="O250" s="4"/>
      <c r="P250" s="4"/>
      <c r="Q250" s="4"/>
      <c r="R250" s="4"/>
      <c r="S250" s="4"/>
      <c r="T250" s="4"/>
      <c r="U250" s="4"/>
      <c r="AB250" s="32"/>
      <c r="AC250" s="32"/>
      <c r="AD250" s="32"/>
      <c r="AE250" s="32"/>
      <c r="AF250" s="32"/>
      <c r="AG250" s="32"/>
      <c r="AH250" s="32"/>
      <c r="AI250" s="32"/>
      <c r="AJ250" s="32"/>
    </row>
    <row r="251" spans="1:36" s="31" customFormat="1" ht="15" customHeight="1" x14ac:dyDescent="0.25">
      <c r="A251" s="32"/>
      <c r="B251" s="22"/>
      <c r="C251" s="32"/>
      <c r="D251" s="32"/>
      <c r="E251" s="32"/>
      <c r="F251" s="34"/>
      <c r="G251" s="35"/>
      <c r="H251" s="35"/>
      <c r="I251" s="35"/>
      <c r="J251" s="35"/>
      <c r="K251" s="35"/>
      <c r="L251" s="35"/>
      <c r="M251" s="35"/>
      <c r="N251" s="413"/>
      <c r="O251" s="35"/>
      <c r="P251" s="35"/>
      <c r="Q251" s="35"/>
      <c r="R251" s="35"/>
      <c r="S251" s="35"/>
      <c r="T251" s="35"/>
      <c r="U251" s="35"/>
      <c r="AB251" s="32"/>
      <c r="AC251" s="32"/>
      <c r="AD251" s="32"/>
      <c r="AE251" s="32"/>
      <c r="AF251" s="32"/>
      <c r="AG251" s="32"/>
      <c r="AH251" s="32"/>
      <c r="AI251" s="32"/>
      <c r="AJ251" s="32"/>
    </row>
    <row r="252" spans="1:36" ht="15" customHeight="1" x14ac:dyDescent="0.25">
      <c r="H252" s="118"/>
      <c r="I252" s="118"/>
      <c r="J252" s="118"/>
      <c r="K252" s="118"/>
      <c r="L252" s="118"/>
      <c r="M252" s="118"/>
      <c r="N252" s="414"/>
      <c r="O252" s="118"/>
      <c r="P252" s="118"/>
      <c r="Q252" s="118"/>
      <c r="R252" s="118"/>
      <c r="S252" s="118"/>
      <c r="T252" s="118"/>
      <c r="U252" s="118"/>
    </row>
    <row r="253" spans="1:36" ht="15" customHeight="1" x14ac:dyDescent="0.25">
      <c r="H253" s="118"/>
      <c r="I253" s="118"/>
      <c r="J253" s="118"/>
      <c r="K253" s="118"/>
      <c r="L253" s="118"/>
      <c r="M253" s="118"/>
      <c r="N253" s="414"/>
      <c r="O253" s="118"/>
      <c r="P253" s="118"/>
      <c r="Q253" s="118"/>
      <c r="R253" s="118"/>
      <c r="S253" s="118"/>
      <c r="T253" s="118"/>
      <c r="U253" s="118"/>
    </row>
    <row r="254" spans="1:36" ht="15" customHeight="1" x14ac:dyDescent="0.25">
      <c r="H254" s="118"/>
      <c r="I254" s="118"/>
      <c r="J254" s="118"/>
      <c r="K254" s="118"/>
      <c r="L254" s="118"/>
      <c r="M254" s="118"/>
      <c r="N254" s="414"/>
      <c r="O254" s="118"/>
      <c r="P254" s="118"/>
      <c r="Q254" s="118"/>
      <c r="R254" s="118"/>
      <c r="S254" s="118"/>
      <c r="T254" s="118"/>
      <c r="U254" s="118"/>
    </row>
    <row r="255" spans="1:36" ht="15" customHeight="1" x14ac:dyDescent="0.25">
      <c r="H255" s="118"/>
      <c r="I255" s="118"/>
      <c r="J255" s="118"/>
      <c r="K255" s="118"/>
      <c r="L255" s="118"/>
      <c r="M255" s="118"/>
      <c r="N255" s="414"/>
      <c r="O255" s="118"/>
      <c r="P255" s="118"/>
      <c r="Q255" s="118"/>
      <c r="R255" s="118"/>
      <c r="S255" s="118"/>
      <c r="T255" s="118"/>
      <c r="U255" s="118"/>
    </row>
    <row r="256" spans="1:36" ht="15" customHeight="1" x14ac:dyDescent="0.25">
      <c r="H256" s="118"/>
      <c r="I256" s="118"/>
      <c r="J256" s="118"/>
      <c r="K256" s="118"/>
      <c r="L256" s="118"/>
      <c r="M256" s="118"/>
      <c r="N256" s="414"/>
      <c r="O256" s="118"/>
      <c r="P256" s="118"/>
      <c r="Q256" s="118"/>
      <c r="R256" s="118"/>
      <c r="S256" s="118"/>
      <c r="T256" s="118"/>
      <c r="U256" s="118"/>
    </row>
    <row r="257" spans="1:36" ht="15" customHeight="1" x14ac:dyDescent="0.25">
      <c r="H257" s="118"/>
      <c r="I257" s="118"/>
      <c r="J257" s="118"/>
      <c r="K257" s="118"/>
      <c r="L257" s="118"/>
      <c r="M257" s="118"/>
      <c r="N257" s="414"/>
      <c r="O257" s="118"/>
      <c r="P257" s="118"/>
      <c r="Q257" s="118"/>
      <c r="R257" s="118"/>
      <c r="S257" s="118"/>
      <c r="T257" s="118"/>
      <c r="U257" s="118"/>
    </row>
    <row r="258" spans="1:36" ht="15" customHeight="1" x14ac:dyDescent="0.25">
      <c r="H258" s="118"/>
      <c r="I258" s="118"/>
      <c r="J258" s="118"/>
      <c r="K258" s="118"/>
      <c r="L258" s="118"/>
      <c r="M258" s="118"/>
      <c r="N258" s="414"/>
      <c r="O258" s="118"/>
      <c r="P258" s="118"/>
      <c r="Q258" s="118"/>
      <c r="R258" s="118"/>
      <c r="S258" s="118"/>
      <c r="T258" s="118"/>
      <c r="U258" s="118"/>
    </row>
    <row r="259" spans="1:36" ht="15" customHeight="1" x14ac:dyDescent="0.25">
      <c r="H259" s="118"/>
      <c r="I259" s="118"/>
      <c r="J259" s="118"/>
      <c r="K259" s="118"/>
      <c r="L259" s="118"/>
      <c r="M259" s="118"/>
      <c r="N259" s="414"/>
      <c r="O259" s="118"/>
      <c r="P259" s="118"/>
      <c r="Q259" s="118"/>
      <c r="R259" s="118"/>
      <c r="S259" s="118"/>
      <c r="T259" s="118"/>
      <c r="U259" s="118"/>
    </row>
    <row r="260" spans="1:36" ht="15" customHeight="1" x14ac:dyDescent="0.25">
      <c r="H260" s="118"/>
      <c r="I260" s="118"/>
      <c r="J260" s="118"/>
      <c r="K260" s="118"/>
      <c r="L260" s="118"/>
      <c r="M260" s="118"/>
      <c r="N260" s="414"/>
      <c r="O260" s="118"/>
      <c r="P260" s="118"/>
      <c r="Q260" s="118"/>
      <c r="R260" s="118"/>
      <c r="S260" s="118"/>
      <c r="T260" s="118"/>
      <c r="U260" s="118"/>
    </row>
    <row r="261" spans="1:36" ht="15" customHeight="1" x14ac:dyDescent="0.25">
      <c r="H261" s="118"/>
      <c r="I261" s="118"/>
      <c r="J261" s="118"/>
      <c r="K261" s="118"/>
      <c r="L261" s="118"/>
      <c r="M261" s="118"/>
      <c r="N261" s="414"/>
      <c r="O261" s="118"/>
      <c r="P261" s="118"/>
      <c r="Q261" s="118"/>
      <c r="R261" s="118"/>
      <c r="S261" s="118"/>
      <c r="T261" s="118"/>
      <c r="U261" s="118"/>
      <c r="AB261" s="412"/>
      <c r="AC261" s="412"/>
      <c r="AD261" s="412"/>
      <c r="AE261" s="412"/>
      <c r="AF261" s="412"/>
      <c r="AG261" s="412"/>
      <c r="AH261" s="412"/>
      <c r="AI261" s="412"/>
      <c r="AJ261" s="412"/>
    </row>
    <row r="262" spans="1:36" ht="15" customHeight="1" x14ac:dyDescent="0.25">
      <c r="H262" s="118"/>
      <c r="I262" s="118"/>
      <c r="J262" s="118"/>
      <c r="K262" s="118"/>
      <c r="L262" s="118"/>
      <c r="M262" s="118"/>
      <c r="N262" s="414"/>
      <c r="O262" s="118"/>
      <c r="P262" s="118"/>
      <c r="Q262" s="118"/>
      <c r="R262" s="118"/>
      <c r="S262" s="118"/>
      <c r="T262" s="118"/>
      <c r="U262" s="118"/>
      <c r="AB262" s="31"/>
      <c r="AC262" s="31"/>
      <c r="AD262" s="31"/>
      <c r="AE262" s="31"/>
      <c r="AF262" s="31"/>
      <c r="AG262" s="31"/>
      <c r="AH262" s="31"/>
      <c r="AI262" s="31"/>
      <c r="AJ262" s="31"/>
    </row>
    <row r="263" spans="1:36" ht="15" customHeight="1" x14ac:dyDescent="0.25">
      <c r="H263" s="35"/>
      <c r="I263" s="118"/>
      <c r="J263" s="118"/>
      <c r="K263" s="118"/>
      <c r="L263" s="118"/>
      <c r="M263" s="118"/>
      <c r="N263" s="414"/>
      <c r="O263" s="118"/>
      <c r="P263" s="118"/>
      <c r="Q263" s="118"/>
      <c r="R263" s="118"/>
      <c r="S263" s="118"/>
      <c r="T263" s="118"/>
      <c r="U263" s="118"/>
    </row>
    <row r="264" spans="1:36" ht="15" customHeight="1" x14ac:dyDescent="0.25">
      <c r="H264" s="118"/>
      <c r="I264" s="118"/>
      <c r="J264" s="118"/>
      <c r="K264" s="118"/>
      <c r="L264" s="118"/>
      <c r="M264" s="118"/>
      <c r="N264" s="414"/>
      <c r="O264" s="118"/>
      <c r="P264" s="118"/>
      <c r="Q264" s="118"/>
      <c r="R264" s="118"/>
      <c r="S264" s="118"/>
      <c r="T264" s="118"/>
      <c r="U264" s="118"/>
    </row>
    <row r="265" spans="1:36" s="2" customFormat="1" ht="15" customHeight="1" x14ac:dyDescent="0.25">
      <c r="A265" s="32"/>
      <c r="B265" s="22"/>
      <c r="C265" s="32"/>
      <c r="D265" s="32"/>
      <c r="E265" s="32"/>
      <c r="F265" s="34"/>
      <c r="G265" s="4"/>
      <c r="H265" s="4"/>
      <c r="I265" s="4"/>
      <c r="J265" s="4"/>
      <c r="K265" s="4"/>
      <c r="L265" s="4"/>
      <c r="M265" s="4"/>
      <c r="N265" s="4"/>
      <c r="O265" s="4"/>
      <c r="P265" s="4"/>
      <c r="Q265" s="4"/>
      <c r="R265" s="4"/>
      <c r="S265" s="4"/>
      <c r="T265" s="4"/>
      <c r="U265" s="4"/>
      <c r="AB265" s="32"/>
      <c r="AC265" s="32"/>
      <c r="AD265" s="32"/>
      <c r="AE265" s="32"/>
      <c r="AF265" s="32"/>
      <c r="AG265" s="32"/>
      <c r="AH265" s="32"/>
      <c r="AI265" s="32"/>
      <c r="AJ265" s="32"/>
    </row>
    <row r="266" spans="1:36" s="31" customFormat="1" ht="15" customHeight="1" x14ac:dyDescent="0.25">
      <c r="A266" s="32"/>
      <c r="B266" s="22"/>
      <c r="C266" s="32"/>
      <c r="D266" s="32"/>
      <c r="E266" s="32"/>
      <c r="F266" s="34"/>
      <c r="G266" s="35"/>
      <c r="H266" s="35"/>
      <c r="I266" s="35"/>
      <c r="J266" s="35"/>
      <c r="K266" s="35"/>
      <c r="L266" s="35"/>
      <c r="M266" s="35"/>
      <c r="N266" s="413"/>
      <c r="O266" s="35"/>
      <c r="P266" s="35"/>
      <c r="Q266" s="35"/>
      <c r="R266" s="35"/>
      <c r="S266" s="35"/>
      <c r="T266" s="35"/>
      <c r="U266" s="35"/>
      <c r="AB266" s="32"/>
      <c r="AC266" s="32"/>
      <c r="AD266" s="32"/>
      <c r="AE266" s="32"/>
      <c r="AF266" s="32"/>
      <c r="AG266" s="32"/>
      <c r="AH266" s="32"/>
      <c r="AI266" s="32"/>
      <c r="AJ266" s="32"/>
    </row>
    <row r="267" spans="1:36" ht="15" customHeight="1" x14ac:dyDescent="0.25">
      <c r="H267" s="118"/>
      <c r="I267" s="118"/>
      <c r="J267" s="118"/>
      <c r="K267" s="118"/>
      <c r="L267" s="118"/>
      <c r="M267" s="118"/>
      <c r="N267" s="414"/>
      <c r="O267" s="118"/>
      <c r="P267" s="118"/>
      <c r="Q267" s="118"/>
      <c r="R267" s="118"/>
      <c r="S267" s="118"/>
      <c r="T267" s="118"/>
      <c r="U267" s="118"/>
    </row>
    <row r="268" spans="1:36" ht="15" customHeight="1" x14ac:dyDescent="0.25">
      <c r="H268" s="118"/>
      <c r="I268" s="118"/>
      <c r="J268" s="118"/>
      <c r="K268" s="118"/>
      <c r="L268" s="118"/>
      <c r="M268" s="118"/>
      <c r="N268" s="414"/>
      <c r="O268" s="118"/>
      <c r="P268" s="118"/>
      <c r="Q268" s="118"/>
      <c r="R268" s="118"/>
      <c r="S268" s="118"/>
      <c r="T268" s="118"/>
      <c r="U268" s="118"/>
    </row>
    <row r="269" spans="1:36" ht="15" customHeight="1" x14ac:dyDescent="0.25">
      <c r="H269" s="118"/>
      <c r="I269" s="118"/>
      <c r="J269" s="118"/>
      <c r="K269" s="118"/>
      <c r="L269" s="118"/>
      <c r="M269" s="118"/>
      <c r="N269" s="414"/>
      <c r="O269" s="118"/>
      <c r="P269" s="118"/>
      <c r="Q269" s="118"/>
      <c r="R269" s="118"/>
      <c r="S269" s="118"/>
      <c r="T269" s="118"/>
      <c r="U269" s="118"/>
    </row>
    <row r="270" spans="1:36" ht="15" customHeight="1" x14ac:dyDescent="0.25">
      <c r="H270" s="118"/>
      <c r="I270" s="118"/>
      <c r="J270" s="118"/>
      <c r="K270" s="118"/>
      <c r="L270" s="118"/>
      <c r="M270" s="118"/>
      <c r="N270" s="414"/>
      <c r="O270" s="118"/>
      <c r="P270" s="118"/>
      <c r="Q270" s="118"/>
      <c r="R270" s="118"/>
      <c r="S270" s="118"/>
      <c r="T270" s="118"/>
      <c r="U270" s="118"/>
    </row>
    <row r="271" spans="1:36" ht="15" customHeight="1" x14ac:dyDescent="0.25">
      <c r="H271" s="118"/>
      <c r="I271" s="118"/>
      <c r="J271" s="118"/>
      <c r="K271" s="118"/>
      <c r="L271" s="118"/>
      <c r="M271" s="118"/>
      <c r="N271" s="414"/>
      <c r="O271" s="118"/>
      <c r="P271" s="118"/>
      <c r="Q271" s="118"/>
      <c r="R271" s="118"/>
      <c r="S271" s="118"/>
      <c r="T271" s="118"/>
      <c r="U271" s="118"/>
    </row>
    <row r="272" spans="1:36" ht="15" customHeight="1" x14ac:dyDescent="0.25">
      <c r="H272" s="118"/>
      <c r="I272" s="118"/>
      <c r="J272" s="118"/>
      <c r="K272" s="118"/>
      <c r="L272" s="118"/>
      <c r="M272" s="118"/>
      <c r="N272" s="414"/>
      <c r="O272" s="118"/>
      <c r="P272" s="118"/>
      <c r="Q272" s="118"/>
      <c r="R272" s="118"/>
      <c r="S272" s="118"/>
      <c r="T272" s="118"/>
      <c r="U272" s="118"/>
    </row>
    <row r="273" spans="7:36" ht="15" customHeight="1" x14ac:dyDescent="0.25">
      <c r="H273" s="118"/>
      <c r="I273" s="118"/>
      <c r="J273" s="118"/>
      <c r="K273" s="118"/>
      <c r="L273" s="118"/>
      <c r="M273" s="118"/>
      <c r="N273" s="414"/>
      <c r="O273" s="118"/>
      <c r="P273" s="118"/>
      <c r="Q273" s="118"/>
      <c r="R273" s="118"/>
      <c r="S273" s="118"/>
      <c r="T273" s="118"/>
      <c r="U273" s="118"/>
    </row>
    <row r="274" spans="7:36" ht="15" customHeight="1" x14ac:dyDescent="0.25">
      <c r="H274" s="118"/>
      <c r="I274" s="118"/>
      <c r="J274" s="118"/>
      <c r="K274" s="118"/>
      <c r="L274" s="118"/>
      <c r="M274" s="118"/>
      <c r="N274" s="414"/>
      <c r="O274" s="118"/>
      <c r="P274" s="118"/>
      <c r="Q274" s="118"/>
      <c r="R274" s="118"/>
      <c r="S274" s="118"/>
      <c r="T274" s="118"/>
      <c r="U274" s="118"/>
    </row>
    <row r="275" spans="7:36" ht="15" customHeight="1" x14ac:dyDescent="0.25">
      <c r="H275" s="118"/>
      <c r="I275" s="118"/>
      <c r="J275" s="118"/>
      <c r="K275" s="118"/>
      <c r="L275" s="118"/>
      <c r="M275" s="118"/>
      <c r="N275" s="414"/>
      <c r="O275" s="118"/>
      <c r="P275" s="118"/>
      <c r="Q275" s="118"/>
      <c r="R275" s="118"/>
      <c r="S275" s="118"/>
      <c r="T275" s="118"/>
      <c r="U275" s="118"/>
    </row>
    <row r="276" spans="7:36" ht="15" customHeight="1" x14ac:dyDescent="0.25">
      <c r="H276" s="118"/>
      <c r="I276" s="118"/>
      <c r="J276" s="118"/>
      <c r="K276" s="118"/>
      <c r="L276" s="118"/>
      <c r="M276" s="118"/>
      <c r="N276" s="414"/>
      <c r="O276" s="118"/>
      <c r="P276" s="118"/>
      <c r="Q276" s="118"/>
      <c r="R276" s="118"/>
      <c r="S276" s="118"/>
      <c r="T276" s="118"/>
      <c r="U276" s="118"/>
      <c r="AB276" s="412"/>
      <c r="AC276" s="412"/>
      <c r="AD276" s="412"/>
      <c r="AE276" s="412"/>
      <c r="AF276" s="412"/>
      <c r="AG276" s="412"/>
      <c r="AH276" s="412"/>
      <c r="AI276" s="412"/>
      <c r="AJ276" s="412"/>
    </row>
    <row r="277" spans="7:36" ht="15" customHeight="1" x14ac:dyDescent="0.25">
      <c r="H277" s="118"/>
      <c r="I277" s="118"/>
      <c r="J277" s="118"/>
      <c r="K277" s="118"/>
      <c r="L277" s="118"/>
      <c r="M277" s="118"/>
      <c r="N277" s="414"/>
      <c r="O277" s="118"/>
      <c r="P277" s="118"/>
      <c r="Q277" s="118"/>
      <c r="R277" s="118"/>
      <c r="S277" s="118"/>
      <c r="T277" s="118"/>
      <c r="U277" s="118"/>
      <c r="AB277" s="31"/>
      <c r="AC277" s="31"/>
      <c r="AD277" s="31"/>
      <c r="AE277" s="31"/>
      <c r="AF277" s="31"/>
      <c r="AG277" s="31"/>
      <c r="AH277" s="31"/>
      <c r="AI277" s="31"/>
      <c r="AJ277" s="31"/>
    </row>
    <row r="278" spans="7:36" ht="15" customHeight="1" x14ac:dyDescent="0.25">
      <c r="H278" s="118"/>
      <c r="I278" s="118"/>
      <c r="J278" s="118"/>
      <c r="K278" s="118"/>
      <c r="L278" s="118"/>
      <c r="M278" s="118"/>
      <c r="N278" s="414"/>
      <c r="O278" s="118"/>
      <c r="P278" s="118"/>
      <c r="Q278" s="118"/>
      <c r="R278" s="118"/>
      <c r="S278" s="118"/>
      <c r="T278" s="118"/>
      <c r="U278" s="118"/>
    </row>
    <row r="279" spans="7:36" ht="15" customHeight="1" x14ac:dyDescent="0.25">
      <c r="H279" s="118"/>
      <c r="I279" s="118"/>
      <c r="J279" s="118"/>
      <c r="K279" s="118"/>
      <c r="L279" s="118"/>
      <c r="M279" s="118"/>
      <c r="N279" s="414"/>
      <c r="O279" s="118"/>
      <c r="P279" s="118"/>
      <c r="Q279" s="118"/>
      <c r="R279" s="118"/>
      <c r="S279" s="118"/>
      <c r="T279" s="118"/>
      <c r="U279" s="118"/>
    </row>
    <row r="280" spans="7:36" ht="15" customHeight="1" x14ac:dyDescent="0.25">
      <c r="H280" s="118"/>
      <c r="I280" s="118"/>
      <c r="J280" s="118"/>
      <c r="K280" s="118"/>
      <c r="L280" s="118"/>
      <c r="M280" s="118"/>
      <c r="N280" s="414"/>
      <c r="O280" s="118"/>
      <c r="P280" s="118"/>
      <c r="Q280" s="118"/>
      <c r="R280" s="118"/>
      <c r="S280" s="118"/>
      <c r="T280" s="118"/>
      <c r="U280" s="118"/>
    </row>
    <row r="281" spans="7:36" ht="15" customHeight="1" x14ac:dyDescent="0.25">
      <c r="H281" s="118"/>
      <c r="I281" s="118"/>
      <c r="J281" s="118"/>
      <c r="K281" s="118"/>
      <c r="L281" s="118"/>
      <c r="M281" s="118"/>
      <c r="N281" s="414"/>
      <c r="O281" s="118"/>
      <c r="P281" s="118"/>
      <c r="Q281" s="118"/>
      <c r="R281" s="118"/>
      <c r="S281" s="118"/>
      <c r="T281" s="118"/>
      <c r="U281" s="118"/>
    </row>
    <row r="282" spans="7:36" ht="15" customHeight="1" x14ac:dyDescent="0.25">
      <c r="H282" s="118"/>
      <c r="I282" s="118"/>
      <c r="J282" s="118"/>
      <c r="K282" s="118"/>
      <c r="L282" s="118"/>
      <c r="M282" s="118"/>
      <c r="N282" s="414"/>
      <c r="O282" s="118"/>
      <c r="P282" s="118"/>
      <c r="Q282" s="118"/>
      <c r="R282" s="118"/>
      <c r="S282" s="118"/>
      <c r="T282" s="118"/>
      <c r="U282" s="118"/>
    </row>
    <row r="283" spans="7:36" ht="15" customHeight="1" x14ac:dyDescent="0.25">
      <c r="H283" s="118"/>
      <c r="I283" s="118"/>
      <c r="J283" s="118"/>
      <c r="K283" s="118"/>
      <c r="L283" s="118"/>
      <c r="M283" s="118"/>
      <c r="N283" s="414"/>
      <c r="O283" s="118"/>
      <c r="P283" s="118"/>
      <c r="Q283" s="118"/>
      <c r="R283" s="118"/>
      <c r="S283" s="118"/>
      <c r="T283" s="118"/>
      <c r="U283" s="118"/>
    </row>
    <row r="284" spans="7:36" ht="15" customHeight="1" x14ac:dyDescent="0.25">
      <c r="H284" s="35"/>
      <c r="I284" s="118"/>
      <c r="J284" s="118"/>
      <c r="K284" s="118"/>
      <c r="L284" s="118"/>
      <c r="M284" s="118"/>
      <c r="N284" s="414"/>
      <c r="O284" s="118"/>
      <c r="P284" s="118"/>
      <c r="Q284" s="118"/>
      <c r="R284" s="118"/>
      <c r="S284" s="118"/>
      <c r="T284" s="118"/>
      <c r="U284" s="118"/>
    </row>
    <row r="285" spans="7:36" ht="15" customHeight="1" x14ac:dyDescent="0.25">
      <c r="H285" s="118"/>
      <c r="I285" s="118"/>
      <c r="J285" s="118"/>
      <c r="K285" s="118"/>
      <c r="L285" s="118"/>
      <c r="M285" s="118"/>
      <c r="N285" s="414"/>
      <c r="O285" s="118"/>
      <c r="P285" s="118"/>
      <c r="Q285" s="118"/>
      <c r="R285" s="118"/>
      <c r="S285" s="118"/>
      <c r="T285" s="118"/>
      <c r="U285" s="118"/>
    </row>
    <row r="286" spans="7:36" x14ac:dyDescent="0.25">
      <c r="H286" s="118"/>
      <c r="I286" s="118"/>
      <c r="J286" s="118"/>
      <c r="K286" s="118"/>
      <c r="L286" s="118"/>
      <c r="M286" s="118"/>
      <c r="N286" s="413"/>
      <c r="O286" s="118"/>
      <c r="P286" s="118"/>
      <c r="Q286" s="118"/>
      <c r="R286" s="118"/>
      <c r="S286" s="35"/>
      <c r="T286" s="35"/>
      <c r="U286" s="118"/>
    </row>
    <row r="287" spans="7:36" ht="5.0999999999999996" customHeight="1" x14ac:dyDescent="0.25">
      <c r="G287" s="153"/>
      <c r="H287" s="385"/>
      <c r="I287" s="385"/>
      <c r="J287" s="385"/>
      <c r="K287" s="385"/>
      <c r="L287" s="385"/>
      <c r="M287" s="385"/>
      <c r="N287" s="469"/>
      <c r="O287" s="385"/>
      <c r="P287" s="385"/>
      <c r="Q287" s="385"/>
      <c r="R287" s="385"/>
      <c r="S287" s="35"/>
      <c r="T287" s="35"/>
      <c r="U287" s="118"/>
    </row>
    <row r="288" spans="7:36" x14ac:dyDescent="0.25">
      <c r="H288" s="118"/>
      <c r="I288" s="118"/>
      <c r="J288" s="118"/>
      <c r="K288" s="118"/>
      <c r="L288" s="118"/>
      <c r="M288" s="118"/>
      <c r="N288" s="413"/>
      <c r="O288" s="118"/>
      <c r="P288" s="118"/>
      <c r="Q288" s="118"/>
      <c r="R288" s="118"/>
      <c r="S288" s="35"/>
      <c r="T288" s="35"/>
      <c r="U288" s="118"/>
    </row>
    <row r="289" spans="8:21" x14ac:dyDescent="0.25">
      <c r="H289" s="118"/>
      <c r="I289" s="118"/>
      <c r="J289" s="118"/>
      <c r="K289" s="118"/>
      <c r="L289" s="118"/>
      <c r="M289" s="118"/>
      <c r="N289" s="413"/>
      <c r="O289" s="118"/>
      <c r="P289" s="118"/>
      <c r="Q289" s="118"/>
      <c r="R289" s="118"/>
      <c r="S289" s="35"/>
      <c r="T289" s="35"/>
      <c r="U289" s="118"/>
    </row>
    <row r="290" spans="8:21" x14ac:dyDescent="0.25">
      <c r="H290" s="118"/>
      <c r="I290" s="118"/>
      <c r="J290" s="118"/>
      <c r="K290" s="118"/>
      <c r="L290" s="118"/>
      <c r="M290" s="118"/>
      <c r="N290" s="413"/>
      <c r="O290" s="118"/>
      <c r="P290" s="118"/>
      <c r="Q290" s="118"/>
      <c r="R290" s="118"/>
      <c r="S290" s="35"/>
      <c r="T290" s="35"/>
      <c r="U290" s="118"/>
    </row>
    <row r="291" spans="8:21" x14ac:dyDescent="0.25">
      <c r="H291" s="118"/>
      <c r="I291" s="118"/>
      <c r="J291" s="118"/>
      <c r="K291" s="118"/>
      <c r="L291" s="118"/>
      <c r="M291" s="118"/>
      <c r="N291" s="413"/>
      <c r="O291" s="118"/>
      <c r="P291" s="118"/>
      <c r="Q291" s="118"/>
      <c r="R291" s="118"/>
      <c r="S291" s="35"/>
      <c r="T291" s="35"/>
      <c r="U291" s="118"/>
    </row>
    <row r="292" spans="8:21" x14ac:dyDescent="0.25">
      <c r="H292" s="118"/>
      <c r="I292" s="118"/>
      <c r="J292" s="118"/>
      <c r="K292" s="118"/>
      <c r="L292" s="118"/>
      <c r="M292" s="118"/>
      <c r="N292" s="413"/>
      <c r="O292" s="118"/>
      <c r="P292" s="118"/>
      <c r="Q292" s="118"/>
      <c r="R292" s="118"/>
      <c r="S292" s="35"/>
      <c r="T292" s="35"/>
      <c r="U292" s="118"/>
    </row>
    <row r="293" spans="8:21" x14ac:dyDescent="0.25">
      <c r="H293" s="118"/>
      <c r="I293" s="118"/>
      <c r="J293" s="118"/>
      <c r="K293" s="118"/>
      <c r="L293" s="118"/>
      <c r="M293" s="118"/>
      <c r="N293" s="413"/>
      <c r="O293" s="118"/>
      <c r="P293" s="118"/>
      <c r="Q293" s="118"/>
      <c r="R293" s="118"/>
      <c r="S293" s="35"/>
      <c r="T293" s="35"/>
      <c r="U293" s="118"/>
    </row>
    <row r="294" spans="8:21" x14ac:dyDescent="0.25">
      <c r="H294" s="118"/>
      <c r="I294" s="118"/>
      <c r="J294" s="118"/>
      <c r="K294" s="118"/>
      <c r="L294" s="118"/>
      <c r="M294" s="118"/>
      <c r="N294" s="413"/>
      <c r="O294" s="118"/>
      <c r="P294" s="118"/>
      <c r="Q294" s="118"/>
      <c r="R294" s="118"/>
      <c r="S294" s="35"/>
      <c r="T294" s="35"/>
      <c r="U294" s="118"/>
    </row>
    <row r="295" spans="8:21" x14ac:dyDescent="0.25">
      <c r="H295" s="118"/>
      <c r="I295" s="118"/>
      <c r="J295" s="118"/>
      <c r="K295" s="118"/>
      <c r="L295" s="118"/>
      <c r="M295" s="118"/>
      <c r="N295" s="413"/>
      <c r="O295" s="118"/>
      <c r="P295" s="118"/>
      <c r="Q295" s="118"/>
      <c r="R295" s="118"/>
      <c r="S295" s="35"/>
      <c r="T295" s="35"/>
      <c r="U295" s="118"/>
    </row>
    <row r="296" spans="8:21" x14ac:dyDescent="0.25">
      <c r="H296" s="118"/>
      <c r="I296" s="118"/>
      <c r="J296" s="118"/>
      <c r="K296" s="118"/>
      <c r="L296" s="118"/>
      <c r="M296" s="118"/>
      <c r="N296" s="413"/>
      <c r="O296" s="118"/>
      <c r="P296" s="118"/>
      <c r="Q296" s="118"/>
      <c r="R296" s="118"/>
      <c r="S296" s="35"/>
      <c r="T296" s="35"/>
      <c r="U296" s="118"/>
    </row>
    <row r="297" spans="8:21" x14ac:dyDescent="0.25">
      <c r="H297" s="118"/>
      <c r="I297" s="118"/>
      <c r="J297" s="118"/>
      <c r="K297" s="118"/>
      <c r="L297" s="118"/>
      <c r="M297" s="118"/>
      <c r="N297" s="413"/>
      <c r="O297" s="118"/>
      <c r="P297" s="118"/>
      <c r="Q297" s="118"/>
      <c r="R297" s="118"/>
      <c r="S297" s="35"/>
      <c r="T297" s="35"/>
      <c r="U297" s="118"/>
    </row>
    <row r="298" spans="8:21" x14ac:dyDescent="0.25">
      <c r="H298" s="118"/>
      <c r="I298" s="118"/>
      <c r="J298" s="118"/>
      <c r="K298" s="118"/>
      <c r="L298" s="118"/>
      <c r="M298" s="118"/>
      <c r="N298" s="413"/>
      <c r="O298" s="118"/>
      <c r="P298" s="118"/>
      <c r="Q298" s="118"/>
      <c r="R298" s="118"/>
      <c r="S298" s="35"/>
      <c r="T298" s="35"/>
      <c r="U298" s="118"/>
    </row>
    <row r="299" spans="8:21" x14ac:dyDescent="0.25">
      <c r="H299" s="118"/>
      <c r="I299" s="118"/>
      <c r="J299" s="118"/>
      <c r="K299" s="118"/>
      <c r="L299" s="118"/>
      <c r="M299" s="118"/>
      <c r="N299" s="413"/>
      <c r="O299" s="118"/>
      <c r="P299" s="118"/>
      <c r="Q299" s="118"/>
      <c r="R299" s="118"/>
      <c r="S299" s="35"/>
      <c r="T299" s="35"/>
      <c r="U299" s="118"/>
    </row>
    <row r="300" spans="8:21" x14ac:dyDescent="0.25">
      <c r="H300" s="118"/>
      <c r="I300" s="118"/>
      <c r="J300" s="118"/>
      <c r="K300" s="118"/>
      <c r="L300" s="118"/>
      <c r="M300" s="118"/>
      <c r="N300" s="413"/>
      <c r="O300" s="118"/>
      <c r="P300" s="118"/>
      <c r="Q300" s="118"/>
      <c r="R300" s="118"/>
      <c r="S300" s="35"/>
      <c r="T300" s="35"/>
      <c r="U300" s="118"/>
    </row>
    <row r="301" spans="8:21" x14ac:dyDescent="0.25">
      <c r="H301" s="118"/>
      <c r="I301" s="118"/>
      <c r="J301" s="118"/>
      <c r="K301" s="118"/>
      <c r="L301" s="118"/>
      <c r="M301" s="118"/>
      <c r="N301" s="413"/>
      <c r="O301" s="118"/>
      <c r="P301" s="118"/>
      <c r="Q301" s="118"/>
      <c r="R301" s="118"/>
      <c r="S301" s="35"/>
      <c r="T301" s="35"/>
      <c r="U301" s="118"/>
    </row>
    <row r="302" spans="8:21" x14ac:dyDescent="0.25">
      <c r="H302" s="118"/>
      <c r="I302" s="118"/>
      <c r="J302" s="118"/>
      <c r="K302" s="118"/>
      <c r="L302" s="118"/>
      <c r="M302" s="118"/>
      <c r="N302" s="413"/>
      <c r="O302" s="118"/>
      <c r="P302" s="118"/>
      <c r="Q302" s="118"/>
      <c r="R302" s="118"/>
      <c r="S302" s="35"/>
      <c r="T302" s="35"/>
      <c r="U302" s="118"/>
    </row>
    <row r="303" spans="8:21" x14ac:dyDescent="0.25">
      <c r="H303" s="118"/>
      <c r="I303" s="118"/>
      <c r="J303" s="118"/>
      <c r="K303" s="118"/>
      <c r="L303" s="118"/>
      <c r="M303" s="118"/>
      <c r="N303" s="413"/>
      <c r="O303" s="118"/>
      <c r="P303" s="118"/>
      <c r="Q303" s="118"/>
      <c r="R303" s="118"/>
      <c r="S303" s="35"/>
      <c r="T303" s="35"/>
      <c r="U303" s="118"/>
    </row>
    <row r="304" spans="8:21" x14ac:dyDescent="0.25">
      <c r="H304" s="118"/>
      <c r="I304" s="118"/>
      <c r="J304" s="118"/>
      <c r="K304" s="118"/>
      <c r="L304" s="118"/>
      <c r="M304" s="118"/>
      <c r="N304" s="413"/>
      <c r="O304" s="118"/>
      <c r="P304" s="118"/>
      <c r="Q304" s="118"/>
      <c r="R304" s="118"/>
      <c r="S304" s="35"/>
      <c r="T304" s="35"/>
      <c r="U304" s="118"/>
    </row>
    <row r="305" spans="8:21" x14ac:dyDescent="0.25">
      <c r="H305" s="118"/>
      <c r="I305" s="118"/>
      <c r="J305" s="118"/>
      <c r="K305" s="118"/>
      <c r="L305" s="118"/>
      <c r="M305" s="118"/>
      <c r="N305" s="413"/>
      <c r="O305" s="118"/>
      <c r="P305" s="118"/>
      <c r="Q305" s="118"/>
      <c r="R305" s="118"/>
      <c r="S305" s="35"/>
      <c r="T305" s="35"/>
      <c r="U305" s="118"/>
    </row>
    <row r="306" spans="8:21" x14ac:dyDescent="0.25">
      <c r="H306" s="118"/>
      <c r="I306" s="118"/>
      <c r="J306" s="118"/>
      <c r="K306" s="118"/>
      <c r="L306" s="118"/>
      <c r="M306" s="118"/>
      <c r="N306" s="413"/>
      <c r="O306" s="118"/>
      <c r="P306" s="118"/>
      <c r="Q306" s="118"/>
      <c r="R306" s="118"/>
      <c r="S306" s="35"/>
      <c r="T306" s="35"/>
      <c r="U306" s="118"/>
    </row>
    <row r="307" spans="8:21" x14ac:dyDescent="0.25">
      <c r="H307" s="118"/>
      <c r="I307" s="118"/>
      <c r="J307" s="118"/>
      <c r="K307" s="118"/>
      <c r="L307" s="118"/>
      <c r="M307" s="118"/>
      <c r="N307" s="413"/>
      <c r="O307" s="118"/>
      <c r="P307" s="118"/>
      <c r="Q307" s="118"/>
      <c r="R307" s="118"/>
      <c r="S307" s="35"/>
      <c r="T307" s="35"/>
      <c r="U307" s="118"/>
    </row>
    <row r="308" spans="8:21" x14ac:dyDescent="0.25">
      <c r="H308" s="118"/>
      <c r="I308" s="118"/>
      <c r="J308" s="118"/>
      <c r="K308" s="118"/>
      <c r="L308" s="118"/>
      <c r="M308" s="118"/>
      <c r="N308" s="413"/>
      <c r="O308" s="118"/>
      <c r="P308" s="118"/>
      <c r="Q308" s="118"/>
      <c r="R308" s="118"/>
      <c r="S308" s="35"/>
      <c r="T308" s="35"/>
      <c r="U308" s="118"/>
    </row>
    <row r="309" spans="8:21" x14ac:dyDescent="0.25">
      <c r="H309" s="118"/>
      <c r="I309" s="118"/>
      <c r="J309" s="118"/>
      <c r="K309" s="118"/>
      <c r="L309" s="118"/>
      <c r="M309" s="118"/>
      <c r="N309" s="413"/>
      <c r="O309" s="118"/>
      <c r="P309" s="118"/>
      <c r="Q309" s="118"/>
      <c r="R309" s="118"/>
      <c r="S309" s="35"/>
      <c r="T309" s="35"/>
      <c r="U309" s="118"/>
    </row>
    <row r="310" spans="8:21" x14ac:dyDescent="0.25">
      <c r="H310" s="118"/>
      <c r="I310" s="118"/>
      <c r="J310" s="118"/>
      <c r="K310" s="118"/>
      <c r="L310" s="118"/>
      <c r="M310" s="118"/>
      <c r="N310" s="413"/>
      <c r="O310" s="118"/>
      <c r="P310" s="118"/>
      <c r="Q310" s="118"/>
      <c r="R310" s="118"/>
      <c r="S310" s="35"/>
      <c r="T310" s="35"/>
      <c r="U310" s="118"/>
    </row>
    <row r="311" spans="8:21" x14ac:dyDescent="0.25">
      <c r="H311" s="118"/>
      <c r="I311" s="118"/>
      <c r="J311" s="118"/>
      <c r="K311" s="118"/>
      <c r="L311" s="118"/>
      <c r="M311" s="118"/>
      <c r="N311" s="413"/>
      <c r="O311" s="118"/>
      <c r="P311" s="118"/>
      <c r="Q311" s="118"/>
      <c r="R311" s="118"/>
      <c r="S311" s="35"/>
      <c r="T311" s="35"/>
      <c r="U311" s="118"/>
    </row>
    <row r="312" spans="8:21" x14ac:dyDescent="0.25">
      <c r="H312" s="118"/>
      <c r="I312" s="118"/>
      <c r="J312" s="118"/>
      <c r="K312" s="118"/>
      <c r="L312" s="118"/>
      <c r="M312" s="118"/>
      <c r="N312" s="413"/>
      <c r="O312" s="118"/>
      <c r="P312" s="118"/>
      <c r="Q312" s="118"/>
      <c r="R312" s="118"/>
      <c r="S312" s="35"/>
      <c r="T312" s="35"/>
      <c r="U312" s="118"/>
    </row>
    <row r="313" spans="8:21" x14ac:dyDescent="0.25">
      <c r="H313" s="118"/>
      <c r="I313" s="118"/>
      <c r="J313" s="118"/>
      <c r="K313" s="118"/>
      <c r="L313" s="118"/>
      <c r="M313" s="118"/>
      <c r="N313" s="413"/>
      <c r="O313" s="118"/>
      <c r="P313" s="118"/>
      <c r="Q313" s="118"/>
      <c r="R313" s="118"/>
      <c r="S313" s="35"/>
      <c r="T313" s="35"/>
      <c r="U313" s="118"/>
    </row>
    <row r="314" spans="8:21" x14ac:dyDescent="0.25">
      <c r="H314" s="118"/>
      <c r="I314" s="118"/>
      <c r="J314" s="118"/>
      <c r="K314" s="118"/>
      <c r="L314" s="118"/>
      <c r="M314" s="118"/>
      <c r="N314" s="413"/>
      <c r="O314" s="118"/>
      <c r="P314" s="118"/>
      <c r="Q314" s="118"/>
      <c r="R314" s="118"/>
      <c r="S314" s="35"/>
      <c r="T314" s="35"/>
      <c r="U314" s="118"/>
    </row>
    <row r="315" spans="8:21" x14ac:dyDescent="0.25">
      <c r="H315" s="118"/>
      <c r="I315" s="118"/>
      <c r="J315" s="118"/>
      <c r="K315" s="118"/>
      <c r="L315" s="118"/>
      <c r="M315" s="118"/>
      <c r="N315" s="413"/>
      <c r="O315" s="118"/>
      <c r="P315" s="118"/>
      <c r="Q315" s="118"/>
      <c r="R315" s="118"/>
      <c r="S315" s="35"/>
      <c r="T315" s="35"/>
      <c r="U315" s="118"/>
    </row>
    <row r="316" spans="8:21" x14ac:dyDescent="0.25">
      <c r="H316" s="118"/>
      <c r="I316" s="118"/>
      <c r="J316" s="118"/>
      <c r="K316" s="118"/>
      <c r="L316" s="118"/>
      <c r="M316" s="118"/>
      <c r="N316" s="413"/>
      <c r="O316" s="118"/>
      <c r="P316" s="118"/>
      <c r="Q316" s="118"/>
      <c r="R316" s="118"/>
      <c r="S316" s="35"/>
      <c r="T316" s="35"/>
      <c r="U316" s="118"/>
    </row>
    <row r="317" spans="8:21" x14ac:dyDescent="0.25">
      <c r="H317" s="118"/>
      <c r="I317" s="118"/>
      <c r="J317" s="118"/>
      <c r="K317" s="118"/>
      <c r="L317" s="118"/>
      <c r="M317" s="118"/>
      <c r="N317" s="413"/>
      <c r="O317" s="118"/>
      <c r="P317" s="118"/>
      <c r="Q317" s="118"/>
      <c r="R317" s="118"/>
      <c r="S317" s="35"/>
      <c r="T317" s="35"/>
      <c r="U317" s="118"/>
    </row>
    <row r="318" spans="8:21" x14ac:dyDescent="0.25">
      <c r="H318" s="118"/>
      <c r="I318" s="118"/>
      <c r="J318" s="118"/>
      <c r="K318" s="118"/>
      <c r="L318" s="118"/>
      <c r="M318" s="118"/>
      <c r="N318" s="413"/>
      <c r="O318" s="118"/>
      <c r="P318" s="118"/>
      <c r="Q318" s="118"/>
      <c r="R318" s="118"/>
      <c r="S318" s="35"/>
      <c r="T318" s="35"/>
      <c r="U318" s="118"/>
    </row>
    <row r="319" spans="8:21" x14ac:dyDescent="0.25">
      <c r="H319" s="118"/>
      <c r="I319" s="118"/>
      <c r="J319" s="118"/>
      <c r="K319" s="118"/>
      <c r="L319" s="118"/>
      <c r="M319" s="118"/>
      <c r="N319" s="413"/>
      <c r="O319" s="118"/>
      <c r="P319" s="118"/>
      <c r="Q319" s="118"/>
      <c r="R319" s="118"/>
      <c r="S319" s="35"/>
      <c r="T319" s="35"/>
      <c r="U319" s="118"/>
    </row>
    <row r="320" spans="8:21" x14ac:dyDescent="0.25">
      <c r="H320" s="118"/>
      <c r="I320" s="118"/>
      <c r="J320" s="118"/>
      <c r="K320" s="118"/>
      <c r="L320" s="118"/>
      <c r="M320" s="118"/>
      <c r="N320" s="413"/>
      <c r="O320" s="118"/>
      <c r="P320" s="118"/>
      <c r="Q320" s="118"/>
      <c r="R320" s="118"/>
      <c r="S320" s="35"/>
      <c r="T320" s="35"/>
      <c r="U320" s="118"/>
    </row>
    <row r="321" spans="8:21" x14ac:dyDescent="0.25">
      <c r="H321" s="118"/>
      <c r="I321" s="118"/>
      <c r="J321" s="118"/>
      <c r="K321" s="118"/>
      <c r="L321" s="118"/>
      <c r="M321" s="118"/>
      <c r="N321" s="413"/>
      <c r="O321" s="118"/>
      <c r="P321" s="118"/>
      <c r="Q321" s="118"/>
      <c r="R321" s="118"/>
      <c r="S321" s="35"/>
      <c r="T321" s="35"/>
      <c r="U321" s="118"/>
    </row>
    <row r="322" spans="8:21" x14ac:dyDescent="0.25">
      <c r="H322" s="118"/>
      <c r="I322" s="118"/>
      <c r="J322" s="118"/>
      <c r="K322" s="118"/>
      <c r="L322" s="118"/>
      <c r="M322" s="118"/>
      <c r="N322" s="413"/>
      <c r="O322" s="118"/>
      <c r="P322" s="118"/>
      <c r="Q322" s="118"/>
      <c r="R322" s="118"/>
      <c r="S322" s="35"/>
      <c r="T322" s="35"/>
      <c r="U322" s="118"/>
    </row>
    <row r="323" spans="8:21" x14ac:dyDescent="0.25">
      <c r="H323" s="118"/>
      <c r="I323" s="118"/>
      <c r="J323" s="118"/>
      <c r="K323" s="118"/>
      <c r="L323" s="118"/>
      <c r="M323" s="118"/>
      <c r="N323" s="413"/>
      <c r="O323" s="118"/>
      <c r="P323" s="118"/>
      <c r="Q323" s="118"/>
      <c r="R323" s="118"/>
      <c r="S323" s="35"/>
      <c r="T323" s="35"/>
      <c r="U323" s="118"/>
    </row>
    <row r="324" spans="8:21" x14ac:dyDescent="0.25">
      <c r="H324" s="118"/>
      <c r="I324" s="118"/>
      <c r="J324" s="118"/>
      <c r="K324" s="118"/>
      <c r="L324" s="118"/>
      <c r="M324" s="118"/>
      <c r="N324" s="413"/>
      <c r="O324" s="118"/>
      <c r="P324" s="118"/>
      <c r="Q324" s="118"/>
      <c r="R324" s="118"/>
      <c r="S324" s="35"/>
      <c r="T324" s="35"/>
      <c r="U324" s="118"/>
    </row>
    <row r="325" spans="8:21" x14ac:dyDescent="0.25">
      <c r="H325" s="118"/>
      <c r="I325" s="118"/>
      <c r="J325" s="118"/>
      <c r="K325" s="118"/>
      <c r="L325" s="118"/>
      <c r="M325" s="118"/>
      <c r="N325" s="413"/>
      <c r="O325" s="118"/>
      <c r="P325" s="118"/>
      <c r="Q325" s="118"/>
      <c r="R325" s="118"/>
      <c r="S325" s="35"/>
      <c r="T325" s="35"/>
      <c r="U325" s="118"/>
    </row>
    <row r="326" spans="8:21" x14ac:dyDescent="0.25">
      <c r="H326" s="118"/>
      <c r="I326" s="118"/>
      <c r="J326" s="118"/>
      <c r="K326" s="118"/>
      <c r="L326" s="118"/>
      <c r="M326" s="118"/>
      <c r="N326" s="413"/>
      <c r="O326" s="118"/>
      <c r="P326" s="118"/>
      <c r="Q326" s="118"/>
      <c r="R326" s="118"/>
      <c r="S326" s="35"/>
      <c r="T326" s="35"/>
      <c r="U326" s="118"/>
    </row>
    <row r="327" spans="8:21" x14ac:dyDescent="0.25">
      <c r="H327" s="118"/>
      <c r="I327" s="118"/>
      <c r="J327" s="118"/>
      <c r="K327" s="118"/>
      <c r="L327" s="118"/>
      <c r="M327" s="118"/>
      <c r="N327" s="413"/>
      <c r="O327" s="118"/>
      <c r="P327" s="118"/>
      <c r="Q327" s="118"/>
      <c r="R327" s="118"/>
      <c r="S327" s="35"/>
      <c r="T327" s="35"/>
      <c r="U327" s="118"/>
    </row>
    <row r="328" spans="8:21" x14ac:dyDescent="0.25">
      <c r="H328" s="118"/>
      <c r="I328" s="118"/>
      <c r="J328" s="118"/>
      <c r="K328" s="118"/>
      <c r="L328" s="118"/>
      <c r="M328" s="118"/>
      <c r="N328" s="413"/>
      <c r="O328" s="118"/>
      <c r="P328" s="118"/>
      <c r="Q328" s="118"/>
      <c r="R328" s="118"/>
      <c r="S328" s="35"/>
      <c r="T328" s="35"/>
      <c r="U328" s="118"/>
    </row>
    <row r="329" spans="8:21" x14ac:dyDescent="0.25">
      <c r="H329" s="118"/>
      <c r="I329" s="118"/>
      <c r="J329" s="118"/>
      <c r="K329" s="118"/>
      <c r="L329" s="118"/>
      <c r="M329" s="118"/>
      <c r="N329" s="413"/>
      <c r="O329" s="118"/>
      <c r="P329" s="118"/>
      <c r="Q329" s="118"/>
      <c r="R329" s="118"/>
      <c r="S329" s="35"/>
      <c r="T329" s="35"/>
      <c r="U329" s="118"/>
    </row>
    <row r="330" spans="8:21" x14ac:dyDescent="0.25">
      <c r="H330" s="118"/>
      <c r="I330" s="118"/>
      <c r="J330" s="118"/>
      <c r="K330" s="118"/>
      <c r="L330" s="118"/>
      <c r="M330" s="118"/>
      <c r="N330" s="413"/>
      <c r="O330" s="118"/>
      <c r="P330" s="118"/>
      <c r="Q330" s="118"/>
      <c r="R330" s="118"/>
      <c r="S330" s="35"/>
      <c r="T330" s="35"/>
      <c r="U330" s="118"/>
    </row>
    <row r="331" spans="8:21" x14ac:dyDescent="0.25">
      <c r="H331" s="118"/>
      <c r="I331" s="118"/>
      <c r="J331" s="118"/>
      <c r="K331" s="118"/>
      <c r="L331" s="118"/>
      <c r="M331" s="118"/>
      <c r="N331" s="413"/>
      <c r="O331" s="118"/>
      <c r="P331" s="118"/>
      <c r="Q331" s="118"/>
      <c r="R331" s="118"/>
      <c r="S331" s="35"/>
      <c r="T331" s="35"/>
      <c r="U331" s="118"/>
    </row>
    <row r="332" spans="8:21" x14ac:dyDescent="0.25">
      <c r="H332" s="118"/>
      <c r="I332" s="118"/>
      <c r="J332" s="118"/>
      <c r="K332" s="118"/>
      <c r="L332" s="118"/>
      <c r="M332" s="118"/>
      <c r="N332" s="413"/>
      <c r="O332" s="118"/>
      <c r="P332" s="118"/>
      <c r="Q332" s="118"/>
      <c r="R332" s="118"/>
      <c r="S332" s="35"/>
      <c r="T332" s="35"/>
      <c r="U332" s="118"/>
    </row>
    <row r="333" spans="8:21" x14ac:dyDescent="0.25">
      <c r="H333" s="118"/>
      <c r="I333" s="118"/>
      <c r="J333" s="118"/>
      <c r="K333" s="118"/>
      <c r="L333" s="118"/>
      <c r="M333" s="118"/>
      <c r="N333" s="413"/>
      <c r="O333" s="118"/>
      <c r="P333" s="118"/>
      <c r="Q333" s="118"/>
      <c r="R333" s="118"/>
      <c r="S333" s="35"/>
      <c r="T333" s="35"/>
      <c r="U333" s="118"/>
    </row>
    <row r="334" spans="8:21" x14ac:dyDescent="0.25">
      <c r="H334" s="118"/>
      <c r="I334" s="118"/>
      <c r="J334" s="118"/>
      <c r="K334" s="118"/>
      <c r="L334" s="118"/>
      <c r="M334" s="118"/>
      <c r="N334" s="413"/>
      <c r="O334" s="118"/>
      <c r="P334" s="118"/>
      <c r="Q334" s="118"/>
      <c r="R334" s="118"/>
      <c r="S334" s="35"/>
      <c r="T334" s="35"/>
      <c r="U334" s="118"/>
    </row>
    <row r="335" spans="8:21" x14ac:dyDescent="0.25">
      <c r="H335" s="118"/>
      <c r="I335" s="118"/>
      <c r="J335" s="118"/>
      <c r="K335" s="118"/>
      <c r="L335" s="118"/>
      <c r="M335" s="118"/>
      <c r="N335" s="413"/>
      <c r="O335" s="118"/>
      <c r="P335" s="118"/>
      <c r="Q335" s="118"/>
      <c r="R335" s="118"/>
      <c r="S335" s="35"/>
      <c r="T335" s="35"/>
      <c r="U335" s="118"/>
    </row>
    <row r="336" spans="8:21" x14ac:dyDescent="0.25">
      <c r="H336" s="118"/>
      <c r="I336" s="118"/>
      <c r="J336" s="118"/>
      <c r="K336" s="118"/>
      <c r="L336" s="118"/>
      <c r="M336" s="118"/>
      <c r="N336" s="413"/>
      <c r="O336" s="118"/>
      <c r="P336" s="118"/>
      <c r="Q336" s="118"/>
      <c r="R336" s="118"/>
      <c r="S336" s="35"/>
      <c r="T336" s="35"/>
      <c r="U336" s="118"/>
    </row>
    <row r="337" spans="8:21" x14ac:dyDescent="0.25">
      <c r="H337" s="118"/>
      <c r="I337" s="118"/>
      <c r="J337" s="118"/>
      <c r="K337" s="118"/>
      <c r="L337" s="118"/>
      <c r="M337" s="118"/>
      <c r="N337" s="413"/>
      <c r="O337" s="118"/>
      <c r="P337" s="118"/>
      <c r="Q337" s="118"/>
      <c r="R337" s="118"/>
      <c r="S337" s="35"/>
      <c r="T337" s="35"/>
      <c r="U337" s="118"/>
    </row>
    <row r="338" spans="8:21" x14ac:dyDescent="0.25">
      <c r="H338" s="118"/>
      <c r="I338" s="118"/>
      <c r="J338" s="118"/>
      <c r="K338" s="118"/>
      <c r="L338" s="118"/>
      <c r="M338" s="118"/>
      <c r="N338" s="413"/>
      <c r="O338" s="118"/>
      <c r="P338" s="118"/>
      <c r="Q338" s="118"/>
      <c r="R338" s="118"/>
      <c r="S338" s="35"/>
      <c r="T338" s="35"/>
      <c r="U338" s="118"/>
    </row>
    <row r="339" spans="8:21" x14ac:dyDescent="0.25">
      <c r="H339" s="118"/>
      <c r="I339" s="118"/>
      <c r="J339" s="118"/>
      <c r="K339" s="118"/>
      <c r="L339" s="118"/>
      <c r="M339" s="118"/>
      <c r="N339" s="413"/>
      <c r="O339" s="118"/>
      <c r="P339" s="118"/>
      <c r="Q339" s="118"/>
      <c r="R339" s="118"/>
      <c r="S339" s="35"/>
      <c r="T339" s="35"/>
      <c r="U339" s="118"/>
    </row>
    <row r="340" spans="8:21" x14ac:dyDescent="0.25">
      <c r="H340" s="118"/>
      <c r="I340" s="118"/>
      <c r="J340" s="118"/>
      <c r="K340" s="118"/>
      <c r="L340" s="118"/>
      <c r="M340" s="118"/>
      <c r="N340" s="413"/>
      <c r="O340" s="118"/>
      <c r="P340" s="118"/>
      <c r="Q340" s="118"/>
      <c r="R340" s="118"/>
      <c r="S340" s="35"/>
      <c r="T340" s="35"/>
      <c r="U340" s="118"/>
    </row>
    <row r="341" spans="8:21" x14ac:dyDescent="0.25">
      <c r="H341" s="118"/>
      <c r="I341" s="118"/>
      <c r="J341" s="118"/>
      <c r="K341" s="118"/>
      <c r="L341" s="118"/>
      <c r="M341" s="118"/>
      <c r="N341" s="413"/>
      <c r="O341" s="118"/>
      <c r="P341" s="118"/>
      <c r="Q341" s="118"/>
      <c r="R341" s="118"/>
      <c r="S341" s="35"/>
      <c r="T341" s="35"/>
      <c r="U341" s="118"/>
    </row>
    <row r="342" spans="8:21" x14ac:dyDescent="0.25">
      <c r="H342" s="118"/>
      <c r="I342" s="118"/>
      <c r="J342" s="118"/>
      <c r="K342" s="118"/>
      <c r="L342" s="118"/>
      <c r="M342" s="118"/>
      <c r="N342" s="413"/>
      <c r="O342" s="118"/>
      <c r="P342" s="118"/>
      <c r="Q342" s="118"/>
      <c r="R342" s="118"/>
      <c r="S342" s="35"/>
      <c r="T342" s="35"/>
      <c r="U342" s="118"/>
    </row>
    <row r="343" spans="8:21" x14ac:dyDescent="0.25">
      <c r="H343" s="118"/>
      <c r="I343" s="118"/>
      <c r="J343" s="118"/>
      <c r="K343" s="118"/>
      <c r="L343" s="118"/>
      <c r="M343" s="118"/>
      <c r="N343" s="413"/>
      <c r="O343" s="118"/>
      <c r="P343" s="118"/>
      <c r="Q343" s="118"/>
      <c r="R343" s="118"/>
      <c r="S343" s="35"/>
      <c r="T343" s="35"/>
      <c r="U343" s="118"/>
    </row>
    <row r="344" spans="8:21" x14ac:dyDescent="0.25">
      <c r="H344" s="118"/>
      <c r="I344" s="118"/>
      <c r="J344" s="118"/>
      <c r="K344" s="118"/>
      <c r="L344" s="118"/>
      <c r="M344" s="118"/>
      <c r="N344" s="413"/>
      <c r="O344" s="118"/>
      <c r="P344" s="118"/>
      <c r="Q344" s="118"/>
      <c r="R344" s="118"/>
      <c r="S344" s="35"/>
      <c r="T344" s="35"/>
      <c r="U344" s="118"/>
    </row>
    <row r="345" spans="8:21" x14ac:dyDescent="0.25">
      <c r="H345" s="118"/>
      <c r="I345" s="118"/>
      <c r="J345" s="118"/>
      <c r="K345" s="118"/>
      <c r="L345" s="118"/>
      <c r="M345" s="118"/>
      <c r="N345" s="413"/>
      <c r="O345" s="118"/>
      <c r="P345" s="118"/>
      <c r="Q345" s="118"/>
      <c r="R345" s="118"/>
      <c r="S345" s="35"/>
      <c r="T345" s="35"/>
      <c r="U345" s="118"/>
    </row>
    <row r="346" spans="8:21" x14ac:dyDescent="0.25">
      <c r="H346" s="118"/>
      <c r="I346" s="118"/>
      <c r="J346" s="118"/>
      <c r="K346" s="118"/>
      <c r="L346" s="118"/>
      <c r="M346" s="118"/>
      <c r="N346" s="413"/>
      <c r="O346" s="118"/>
      <c r="P346" s="118"/>
      <c r="Q346" s="118"/>
      <c r="R346" s="118"/>
      <c r="S346" s="35"/>
      <c r="T346" s="35"/>
      <c r="U346" s="118"/>
    </row>
    <row r="347" spans="8:21" x14ac:dyDescent="0.25">
      <c r="H347" s="118"/>
      <c r="I347" s="118"/>
      <c r="J347" s="118"/>
      <c r="K347" s="118"/>
      <c r="L347" s="118"/>
      <c r="M347" s="118"/>
      <c r="N347" s="413"/>
      <c r="O347" s="118"/>
      <c r="P347" s="118"/>
      <c r="Q347" s="118"/>
      <c r="R347" s="118"/>
      <c r="S347" s="35"/>
      <c r="T347" s="35"/>
      <c r="U347" s="118"/>
    </row>
    <row r="348" spans="8:21" x14ac:dyDescent="0.25">
      <c r="H348" s="118"/>
      <c r="I348" s="118"/>
      <c r="J348" s="118"/>
      <c r="K348" s="118"/>
      <c r="L348" s="118"/>
      <c r="M348" s="118"/>
      <c r="N348" s="413"/>
      <c r="O348" s="118"/>
      <c r="P348" s="118"/>
      <c r="Q348" s="118"/>
      <c r="R348" s="118"/>
      <c r="S348" s="35"/>
      <c r="T348" s="35"/>
      <c r="U348" s="118"/>
    </row>
    <row r="349" spans="8:21" x14ac:dyDescent="0.25">
      <c r="H349" s="118"/>
      <c r="I349" s="118"/>
      <c r="J349" s="118"/>
      <c r="K349" s="118"/>
      <c r="L349" s="118"/>
      <c r="M349" s="118"/>
      <c r="N349" s="413"/>
      <c r="O349" s="118"/>
      <c r="P349" s="118"/>
      <c r="Q349" s="118"/>
      <c r="R349" s="118"/>
      <c r="S349" s="35"/>
      <c r="T349" s="35"/>
      <c r="U349" s="118"/>
    </row>
    <row r="350" spans="8:21" x14ac:dyDescent="0.25">
      <c r="H350" s="118"/>
      <c r="I350" s="118"/>
      <c r="J350" s="118"/>
      <c r="K350" s="118"/>
      <c r="L350" s="118"/>
      <c r="M350" s="118"/>
      <c r="N350" s="413"/>
      <c r="O350" s="118"/>
      <c r="P350" s="118"/>
      <c r="Q350" s="118"/>
      <c r="R350" s="118"/>
      <c r="S350" s="35"/>
      <c r="T350" s="35"/>
      <c r="U350" s="118"/>
    </row>
    <row r="351" spans="8:21" x14ac:dyDescent="0.25">
      <c r="H351" s="118"/>
      <c r="I351" s="118"/>
      <c r="J351" s="118"/>
      <c r="K351" s="118"/>
      <c r="L351" s="118"/>
      <c r="M351" s="118"/>
      <c r="N351" s="413"/>
      <c r="O351" s="118"/>
      <c r="P351" s="118"/>
      <c r="Q351" s="118"/>
      <c r="R351" s="118"/>
      <c r="S351" s="35"/>
      <c r="T351" s="35"/>
      <c r="U351" s="118"/>
    </row>
    <row r="352" spans="8:21" x14ac:dyDescent="0.25">
      <c r="H352" s="118"/>
      <c r="I352" s="118"/>
      <c r="J352" s="118"/>
      <c r="K352" s="118"/>
      <c r="L352" s="118"/>
      <c r="M352" s="118"/>
      <c r="N352" s="413"/>
      <c r="O352" s="118"/>
      <c r="P352" s="118"/>
      <c r="Q352" s="118"/>
      <c r="R352" s="118"/>
      <c r="S352" s="35"/>
      <c r="T352" s="35"/>
      <c r="U352" s="118"/>
    </row>
    <row r="353" spans="8:21" x14ac:dyDescent="0.25">
      <c r="H353" s="118"/>
      <c r="I353" s="118"/>
      <c r="J353" s="118"/>
      <c r="K353" s="118"/>
      <c r="L353" s="118"/>
      <c r="M353" s="118"/>
      <c r="N353" s="413"/>
      <c r="O353" s="118"/>
      <c r="P353" s="118"/>
      <c r="Q353" s="118"/>
      <c r="R353" s="118"/>
      <c r="S353" s="35"/>
      <c r="T353" s="35"/>
      <c r="U353" s="118"/>
    </row>
    <row r="354" spans="8:21" x14ac:dyDescent="0.25">
      <c r="H354" s="118"/>
      <c r="I354" s="118"/>
      <c r="J354" s="118"/>
      <c r="K354" s="118"/>
      <c r="L354" s="118"/>
      <c r="M354" s="118"/>
      <c r="N354" s="413"/>
      <c r="O354" s="118"/>
      <c r="P354" s="118"/>
      <c r="Q354" s="118"/>
      <c r="R354" s="118"/>
      <c r="S354" s="35"/>
      <c r="T354" s="35"/>
      <c r="U354" s="118"/>
    </row>
    <row r="355" spans="8:21" x14ac:dyDescent="0.25">
      <c r="H355" s="118"/>
      <c r="I355" s="118"/>
      <c r="J355" s="118"/>
      <c r="K355" s="118"/>
      <c r="L355" s="118"/>
      <c r="M355" s="118"/>
      <c r="N355" s="413"/>
      <c r="O355" s="118"/>
      <c r="P355" s="118"/>
      <c r="Q355" s="118"/>
      <c r="R355" s="118"/>
      <c r="S355" s="35"/>
      <c r="T355" s="35"/>
      <c r="U355" s="118"/>
    </row>
    <row r="356" spans="8:21" x14ac:dyDescent="0.25">
      <c r="H356" s="118"/>
      <c r="I356" s="118"/>
      <c r="J356" s="118"/>
      <c r="K356" s="118"/>
      <c r="L356" s="118"/>
      <c r="M356" s="118"/>
      <c r="N356" s="413"/>
      <c r="O356" s="118"/>
      <c r="P356" s="118"/>
      <c r="Q356" s="118"/>
      <c r="R356" s="118"/>
      <c r="S356" s="35"/>
      <c r="T356" s="35"/>
      <c r="U356" s="118"/>
    </row>
    <row r="357" spans="8:21" x14ac:dyDescent="0.25">
      <c r="H357" s="118"/>
      <c r="I357" s="118"/>
      <c r="J357" s="118"/>
      <c r="K357" s="118"/>
      <c r="L357" s="118"/>
      <c r="M357" s="118"/>
      <c r="N357" s="413"/>
      <c r="O357" s="118"/>
      <c r="P357" s="118"/>
      <c r="Q357" s="118"/>
      <c r="R357" s="118"/>
      <c r="S357" s="35"/>
      <c r="T357" s="35"/>
      <c r="U357" s="118"/>
    </row>
    <row r="358" spans="8:21" x14ac:dyDescent="0.25">
      <c r="H358" s="118"/>
      <c r="I358" s="118"/>
      <c r="J358" s="118"/>
      <c r="K358" s="118"/>
      <c r="L358" s="118"/>
      <c r="M358" s="118"/>
      <c r="N358" s="413"/>
      <c r="O358" s="118"/>
      <c r="P358" s="118"/>
      <c r="Q358" s="118"/>
      <c r="R358" s="118"/>
      <c r="S358" s="35"/>
      <c r="T358" s="35"/>
      <c r="U358" s="118"/>
    </row>
    <row r="359" spans="8:21" x14ac:dyDescent="0.25">
      <c r="H359" s="118"/>
      <c r="I359" s="118"/>
      <c r="J359" s="118"/>
      <c r="K359" s="118"/>
      <c r="L359" s="118"/>
      <c r="M359" s="118"/>
      <c r="N359" s="413"/>
      <c r="O359" s="118"/>
      <c r="P359" s="118"/>
      <c r="Q359" s="118"/>
      <c r="R359" s="118"/>
      <c r="S359" s="35"/>
      <c r="T359" s="35"/>
      <c r="U359" s="118"/>
    </row>
    <row r="360" spans="8:21" x14ac:dyDescent="0.25">
      <c r="H360" s="118"/>
      <c r="I360" s="118"/>
      <c r="J360" s="118"/>
      <c r="K360" s="118"/>
      <c r="L360" s="118"/>
      <c r="M360" s="118"/>
      <c r="N360" s="413"/>
      <c r="O360" s="118"/>
      <c r="P360" s="118"/>
      <c r="Q360" s="118"/>
      <c r="R360" s="118"/>
      <c r="S360" s="35"/>
      <c r="T360" s="35"/>
      <c r="U360" s="118"/>
    </row>
    <row r="361" spans="8:21" x14ac:dyDescent="0.25">
      <c r="H361" s="118"/>
      <c r="I361" s="118"/>
      <c r="J361" s="118"/>
      <c r="K361" s="118"/>
      <c r="L361" s="118"/>
      <c r="M361" s="118"/>
      <c r="N361" s="413"/>
      <c r="O361" s="118"/>
      <c r="P361" s="118"/>
      <c r="Q361" s="118"/>
      <c r="R361" s="118"/>
      <c r="S361" s="35"/>
      <c r="T361" s="35"/>
      <c r="U361" s="118"/>
    </row>
    <row r="362" spans="8:21" x14ac:dyDescent="0.25">
      <c r="H362" s="118"/>
      <c r="I362" s="118"/>
      <c r="J362" s="118"/>
      <c r="K362" s="118"/>
      <c r="L362" s="118"/>
      <c r="M362" s="118"/>
      <c r="N362" s="413"/>
      <c r="O362" s="118"/>
      <c r="P362" s="118"/>
      <c r="Q362" s="118"/>
      <c r="R362" s="118"/>
      <c r="S362" s="35"/>
      <c r="T362" s="35"/>
      <c r="U362" s="118"/>
    </row>
    <row r="363" spans="8:21" x14ac:dyDescent="0.25">
      <c r="H363" s="118"/>
      <c r="I363" s="118"/>
      <c r="J363" s="118"/>
      <c r="K363" s="118"/>
      <c r="L363" s="118"/>
      <c r="M363" s="118"/>
      <c r="N363" s="413"/>
      <c r="O363" s="118"/>
      <c r="P363" s="118"/>
      <c r="Q363" s="118"/>
      <c r="R363" s="118"/>
      <c r="S363" s="35"/>
      <c r="T363" s="35"/>
      <c r="U363" s="118"/>
    </row>
    <row r="364" spans="8:21" x14ac:dyDescent="0.25">
      <c r="H364" s="118"/>
      <c r="I364" s="118"/>
      <c r="J364" s="118"/>
      <c r="K364" s="118"/>
      <c r="L364" s="118"/>
      <c r="M364" s="118"/>
      <c r="N364" s="413"/>
      <c r="O364" s="118"/>
      <c r="P364" s="118"/>
      <c r="Q364" s="118"/>
      <c r="R364" s="118"/>
      <c r="S364" s="35"/>
      <c r="T364" s="35"/>
      <c r="U364" s="118"/>
    </row>
    <row r="365" spans="8:21" x14ac:dyDescent="0.25">
      <c r="H365" s="118"/>
      <c r="I365" s="118"/>
      <c r="J365" s="118"/>
      <c r="K365" s="118"/>
      <c r="L365" s="118"/>
      <c r="M365" s="118"/>
      <c r="N365" s="413"/>
      <c r="O365" s="118"/>
      <c r="P365" s="118"/>
      <c r="Q365" s="118"/>
      <c r="R365" s="118"/>
      <c r="S365" s="35"/>
      <c r="T365" s="35"/>
      <c r="U365" s="118"/>
    </row>
    <row r="366" spans="8:21" x14ac:dyDescent="0.25">
      <c r="H366" s="118"/>
      <c r="I366" s="118"/>
      <c r="J366" s="118"/>
      <c r="K366" s="118"/>
      <c r="L366" s="118"/>
      <c r="M366" s="118"/>
      <c r="N366" s="413"/>
      <c r="O366" s="118"/>
      <c r="P366" s="118"/>
      <c r="Q366" s="118"/>
      <c r="R366" s="118"/>
      <c r="S366" s="35"/>
      <c r="T366" s="35"/>
      <c r="U366" s="118"/>
    </row>
    <row r="367" spans="8:21" x14ac:dyDescent="0.25">
      <c r="H367" s="118"/>
      <c r="I367" s="118"/>
      <c r="J367" s="118"/>
      <c r="K367" s="118"/>
      <c r="L367" s="118"/>
      <c r="M367" s="118"/>
      <c r="N367" s="413"/>
      <c r="O367" s="118"/>
      <c r="P367" s="118"/>
      <c r="Q367" s="118"/>
      <c r="R367" s="118"/>
      <c r="S367" s="35"/>
      <c r="T367" s="35"/>
      <c r="U367" s="118"/>
    </row>
    <row r="368" spans="8:21" x14ac:dyDescent="0.25">
      <c r="H368" s="118"/>
      <c r="I368" s="118"/>
      <c r="J368" s="118"/>
      <c r="K368" s="118"/>
      <c r="L368" s="118"/>
      <c r="M368" s="118"/>
      <c r="N368" s="413"/>
      <c r="O368" s="118"/>
      <c r="P368" s="118"/>
      <c r="Q368" s="118"/>
      <c r="R368" s="118"/>
      <c r="S368" s="35"/>
      <c r="T368" s="35"/>
      <c r="U368" s="118"/>
    </row>
    <row r="369" spans="8:21" x14ac:dyDescent="0.25">
      <c r="H369" s="118"/>
      <c r="I369" s="118"/>
      <c r="J369" s="118"/>
      <c r="K369" s="118"/>
      <c r="L369" s="118"/>
      <c r="M369" s="118"/>
      <c r="N369" s="413"/>
      <c r="O369" s="118"/>
      <c r="P369" s="118"/>
      <c r="Q369" s="118"/>
      <c r="R369" s="118"/>
      <c r="S369" s="35"/>
      <c r="T369" s="35"/>
      <c r="U369" s="118"/>
    </row>
    <row r="370" spans="8:21" x14ac:dyDescent="0.25">
      <c r="H370" s="118"/>
      <c r="I370" s="118"/>
      <c r="J370" s="118"/>
      <c r="K370" s="118"/>
      <c r="L370" s="118"/>
      <c r="M370" s="118"/>
      <c r="N370" s="413"/>
      <c r="O370" s="118"/>
      <c r="P370" s="118"/>
      <c r="Q370" s="118"/>
      <c r="R370" s="118"/>
      <c r="S370" s="35"/>
      <c r="T370" s="35"/>
      <c r="U370" s="118"/>
    </row>
    <row r="371" spans="8:21" x14ac:dyDescent="0.25">
      <c r="H371" s="118"/>
      <c r="I371" s="118"/>
      <c r="J371" s="118"/>
      <c r="K371" s="118"/>
      <c r="L371" s="118"/>
      <c r="M371" s="118"/>
      <c r="N371" s="413"/>
      <c r="O371" s="118"/>
      <c r="P371" s="118"/>
      <c r="Q371" s="118"/>
      <c r="R371" s="118"/>
      <c r="S371" s="35"/>
      <c r="T371" s="35"/>
      <c r="U371" s="118"/>
    </row>
    <row r="372" spans="8:21" x14ac:dyDescent="0.25">
      <c r="H372" s="118"/>
      <c r="I372" s="118"/>
      <c r="J372" s="118"/>
      <c r="K372" s="118"/>
      <c r="L372" s="118"/>
      <c r="M372" s="118"/>
      <c r="N372" s="413"/>
      <c r="O372" s="118"/>
      <c r="P372" s="118"/>
      <c r="Q372" s="118"/>
      <c r="R372" s="118"/>
      <c r="S372" s="35"/>
      <c r="T372" s="35"/>
      <c r="U372" s="118"/>
    </row>
    <row r="373" spans="8:21" x14ac:dyDescent="0.25">
      <c r="H373" s="118"/>
      <c r="I373" s="118"/>
      <c r="J373" s="118"/>
      <c r="K373" s="118"/>
      <c r="L373" s="118"/>
      <c r="M373" s="118"/>
      <c r="N373" s="413"/>
      <c r="O373" s="118"/>
      <c r="P373" s="118"/>
      <c r="Q373" s="118"/>
      <c r="R373" s="118"/>
      <c r="S373" s="35"/>
      <c r="T373" s="35"/>
      <c r="U373" s="118"/>
    </row>
    <row r="374" spans="8:21" x14ac:dyDescent="0.25">
      <c r="H374" s="118"/>
      <c r="I374" s="118"/>
      <c r="J374" s="118"/>
      <c r="K374" s="118"/>
      <c r="L374" s="118"/>
      <c r="M374" s="118"/>
      <c r="N374" s="413"/>
      <c r="O374" s="118"/>
      <c r="P374" s="118"/>
      <c r="Q374" s="118"/>
      <c r="R374" s="118"/>
      <c r="S374" s="35"/>
      <c r="T374" s="35"/>
      <c r="U374" s="118"/>
    </row>
    <row r="375" spans="8:21" x14ac:dyDescent="0.25">
      <c r="H375" s="118"/>
      <c r="I375" s="118"/>
      <c r="J375" s="118"/>
      <c r="K375" s="118"/>
      <c r="L375" s="118"/>
      <c r="M375" s="118"/>
      <c r="N375" s="413"/>
      <c r="O375" s="118"/>
      <c r="P375" s="118"/>
      <c r="Q375" s="118"/>
      <c r="R375" s="118"/>
      <c r="S375" s="35"/>
      <c r="T375" s="35"/>
      <c r="U375" s="118"/>
    </row>
    <row r="376" spans="8:21" x14ac:dyDescent="0.25">
      <c r="H376" s="118"/>
      <c r="I376" s="118"/>
      <c r="J376" s="118"/>
      <c r="K376" s="118"/>
      <c r="L376" s="118"/>
      <c r="M376" s="118"/>
      <c r="N376" s="413"/>
      <c r="O376" s="118"/>
      <c r="P376" s="118"/>
      <c r="Q376" s="118"/>
      <c r="R376" s="118"/>
      <c r="S376" s="35"/>
      <c r="T376" s="35"/>
      <c r="U376" s="118"/>
    </row>
    <row r="377" spans="8:21" x14ac:dyDescent="0.25">
      <c r="H377" s="118"/>
      <c r="I377" s="118"/>
      <c r="J377" s="118"/>
      <c r="K377" s="118"/>
      <c r="L377" s="118"/>
      <c r="M377" s="118"/>
      <c r="N377" s="413"/>
      <c r="O377" s="118"/>
      <c r="P377" s="118"/>
      <c r="Q377" s="118"/>
      <c r="R377" s="118"/>
      <c r="S377" s="35"/>
      <c r="T377" s="35"/>
      <c r="U377" s="118"/>
    </row>
    <row r="378" spans="8:21" x14ac:dyDescent="0.25">
      <c r="H378" s="118"/>
      <c r="I378" s="118"/>
      <c r="J378" s="118"/>
      <c r="K378" s="118"/>
      <c r="L378" s="118"/>
      <c r="M378" s="118"/>
      <c r="N378" s="413"/>
      <c r="O378" s="118"/>
      <c r="P378" s="118"/>
      <c r="Q378" s="118"/>
      <c r="R378" s="118"/>
      <c r="S378" s="35"/>
      <c r="T378" s="35"/>
      <c r="U378" s="118"/>
    </row>
    <row r="379" spans="8:21" x14ac:dyDescent="0.25">
      <c r="H379" s="118"/>
      <c r="I379" s="118"/>
      <c r="J379" s="118"/>
      <c r="K379" s="118"/>
      <c r="L379" s="118"/>
      <c r="M379" s="118"/>
      <c r="N379" s="413"/>
      <c r="O379" s="118"/>
      <c r="P379" s="118"/>
      <c r="Q379" s="118"/>
      <c r="R379" s="118"/>
      <c r="S379" s="35"/>
      <c r="T379" s="35"/>
      <c r="U379" s="118"/>
    </row>
    <row r="380" spans="8:21" x14ac:dyDescent="0.25">
      <c r="H380" s="118"/>
      <c r="I380" s="118"/>
      <c r="J380" s="118"/>
      <c r="K380" s="118"/>
      <c r="L380" s="118"/>
      <c r="M380" s="118"/>
      <c r="N380" s="413"/>
      <c r="O380" s="118"/>
      <c r="P380" s="118"/>
      <c r="Q380" s="118"/>
      <c r="R380" s="118"/>
      <c r="S380" s="35"/>
      <c r="T380" s="35"/>
      <c r="U380" s="118"/>
    </row>
    <row r="381" spans="8:21" x14ac:dyDescent="0.25">
      <c r="H381" s="118"/>
      <c r="I381" s="118"/>
      <c r="J381" s="118"/>
      <c r="K381" s="118"/>
      <c r="L381" s="118"/>
      <c r="M381" s="118"/>
      <c r="N381" s="413"/>
      <c r="O381" s="118"/>
      <c r="P381" s="118"/>
      <c r="Q381" s="118"/>
      <c r="R381" s="118"/>
      <c r="S381" s="35"/>
      <c r="T381" s="35"/>
      <c r="U381" s="118"/>
    </row>
    <row r="382" spans="8:21" x14ac:dyDescent="0.25">
      <c r="H382" s="118"/>
      <c r="I382" s="118"/>
      <c r="J382" s="118"/>
      <c r="K382" s="118"/>
      <c r="L382" s="118"/>
      <c r="M382" s="118"/>
      <c r="N382" s="413"/>
      <c r="O382" s="118"/>
      <c r="P382" s="118"/>
      <c r="Q382" s="118"/>
      <c r="R382" s="118"/>
      <c r="S382" s="35"/>
      <c r="T382" s="35"/>
      <c r="U382" s="118"/>
    </row>
    <row r="383" spans="8:21" x14ac:dyDescent="0.25">
      <c r="H383" s="118"/>
      <c r="I383" s="118"/>
      <c r="J383" s="118"/>
      <c r="K383" s="118"/>
      <c r="L383" s="118"/>
      <c r="M383" s="118"/>
      <c r="N383" s="413"/>
      <c r="O383" s="118"/>
      <c r="P383" s="118"/>
      <c r="Q383" s="118"/>
      <c r="R383" s="118"/>
      <c r="S383" s="35"/>
      <c r="T383" s="35"/>
      <c r="U383" s="118"/>
    </row>
    <row r="384" spans="8:21" x14ac:dyDescent="0.25">
      <c r="H384" s="118"/>
      <c r="I384" s="118"/>
      <c r="J384" s="118"/>
      <c r="K384" s="118"/>
      <c r="L384" s="118"/>
      <c r="M384" s="118"/>
      <c r="N384" s="413"/>
      <c r="O384" s="118"/>
      <c r="P384" s="118"/>
      <c r="Q384" s="118"/>
      <c r="R384" s="118"/>
      <c r="S384" s="35"/>
      <c r="T384" s="35"/>
      <c r="U384" s="118"/>
    </row>
    <row r="385" spans="8:21" x14ac:dyDescent="0.25">
      <c r="H385" s="118"/>
      <c r="I385" s="118"/>
      <c r="J385" s="118"/>
      <c r="K385" s="118"/>
      <c r="L385" s="118"/>
      <c r="M385" s="118"/>
      <c r="N385" s="413"/>
      <c r="O385" s="118"/>
      <c r="P385" s="118"/>
      <c r="Q385" s="118"/>
      <c r="R385" s="118"/>
      <c r="S385" s="35"/>
      <c r="T385" s="35"/>
      <c r="U385" s="118"/>
    </row>
    <row r="386" spans="8:21" x14ac:dyDescent="0.25">
      <c r="H386" s="118"/>
      <c r="I386" s="118"/>
      <c r="J386" s="118"/>
      <c r="K386" s="118"/>
      <c r="L386" s="118"/>
      <c r="M386" s="118"/>
      <c r="N386" s="413"/>
      <c r="O386" s="118"/>
      <c r="P386" s="118"/>
      <c r="Q386" s="118"/>
      <c r="R386" s="118"/>
      <c r="S386" s="35"/>
      <c r="T386" s="35"/>
      <c r="U386" s="118"/>
    </row>
    <row r="387" spans="8:21" x14ac:dyDescent="0.25">
      <c r="H387" s="118"/>
      <c r="I387" s="118"/>
      <c r="J387" s="118"/>
      <c r="K387" s="118"/>
      <c r="L387" s="118"/>
      <c r="M387" s="118"/>
      <c r="N387" s="413"/>
      <c r="O387" s="118"/>
      <c r="P387" s="118"/>
      <c r="Q387" s="118"/>
      <c r="R387" s="118"/>
      <c r="S387" s="35"/>
      <c r="T387" s="35"/>
      <c r="U387" s="118"/>
    </row>
    <row r="388" spans="8:21" x14ac:dyDescent="0.25">
      <c r="H388" s="118"/>
      <c r="I388" s="118"/>
      <c r="J388" s="118"/>
      <c r="K388" s="118"/>
      <c r="L388" s="118"/>
      <c r="M388" s="118"/>
      <c r="N388" s="413"/>
      <c r="O388" s="118"/>
      <c r="P388" s="118"/>
      <c r="Q388" s="118"/>
      <c r="R388" s="118"/>
      <c r="S388" s="35"/>
      <c r="T388" s="35"/>
      <c r="U388" s="118"/>
    </row>
    <row r="389" spans="8:21" x14ac:dyDescent="0.25">
      <c r="H389" s="118"/>
      <c r="I389" s="118"/>
      <c r="J389" s="118"/>
      <c r="K389" s="118"/>
      <c r="L389" s="118"/>
      <c r="M389" s="118"/>
      <c r="N389" s="413"/>
      <c r="O389" s="118"/>
      <c r="P389" s="118"/>
      <c r="Q389" s="118"/>
      <c r="R389" s="118"/>
      <c r="S389" s="35"/>
      <c r="T389" s="35"/>
      <c r="U389" s="118"/>
    </row>
    <row r="390" spans="8:21" x14ac:dyDescent="0.25">
      <c r="H390" s="118"/>
      <c r="I390" s="118"/>
      <c r="J390" s="118"/>
      <c r="K390" s="118"/>
      <c r="L390" s="118"/>
      <c r="M390" s="118"/>
      <c r="N390" s="413"/>
      <c r="O390" s="118"/>
      <c r="P390" s="118"/>
      <c r="Q390" s="118"/>
      <c r="R390" s="118"/>
      <c r="S390" s="35"/>
      <c r="T390" s="35"/>
      <c r="U390" s="118"/>
    </row>
    <row r="391" spans="8:21" x14ac:dyDescent="0.25">
      <c r="H391" s="118"/>
      <c r="I391" s="118"/>
      <c r="J391" s="118"/>
      <c r="K391" s="118"/>
      <c r="L391" s="118"/>
      <c r="M391" s="118"/>
      <c r="N391" s="413"/>
      <c r="O391" s="118"/>
      <c r="P391" s="118"/>
      <c r="Q391" s="118"/>
      <c r="R391" s="118"/>
      <c r="S391" s="35"/>
      <c r="T391" s="35"/>
      <c r="U391" s="118"/>
    </row>
    <row r="392" spans="8:21" x14ac:dyDescent="0.25">
      <c r="H392" s="118"/>
      <c r="I392" s="118"/>
      <c r="J392" s="118"/>
      <c r="K392" s="118"/>
      <c r="L392" s="118"/>
      <c r="M392" s="118"/>
      <c r="N392" s="413"/>
      <c r="O392" s="118"/>
      <c r="P392" s="118"/>
      <c r="Q392" s="118"/>
      <c r="R392" s="118"/>
      <c r="S392" s="35"/>
      <c r="T392" s="35"/>
      <c r="U392" s="118"/>
    </row>
    <row r="393" spans="8:21" x14ac:dyDescent="0.25">
      <c r="H393" s="118"/>
      <c r="I393" s="118"/>
      <c r="J393" s="118"/>
      <c r="K393" s="118"/>
      <c r="L393" s="118"/>
      <c r="M393" s="118"/>
      <c r="N393" s="413"/>
      <c r="O393" s="118"/>
      <c r="P393" s="118"/>
      <c r="Q393" s="118"/>
      <c r="R393" s="118"/>
      <c r="S393" s="35"/>
      <c r="T393" s="35"/>
      <c r="U393" s="118"/>
    </row>
    <row r="394" spans="8:21" x14ac:dyDescent="0.25">
      <c r="H394" s="118"/>
      <c r="I394" s="118"/>
      <c r="J394" s="118"/>
      <c r="K394" s="118"/>
      <c r="L394" s="118"/>
      <c r="M394" s="118"/>
      <c r="N394" s="413"/>
      <c r="O394" s="118"/>
      <c r="P394" s="118"/>
      <c r="Q394" s="118"/>
      <c r="R394" s="118"/>
      <c r="S394" s="35"/>
      <c r="T394" s="35"/>
      <c r="U394" s="118"/>
    </row>
    <row r="395" spans="8:21" x14ac:dyDescent="0.25">
      <c r="H395" s="118"/>
      <c r="I395" s="118"/>
      <c r="J395" s="118"/>
      <c r="K395" s="118"/>
      <c r="L395" s="118"/>
      <c r="M395" s="118"/>
      <c r="N395" s="413"/>
      <c r="O395" s="118"/>
      <c r="P395" s="118"/>
      <c r="Q395" s="118"/>
      <c r="R395" s="118"/>
      <c r="S395" s="35"/>
      <c r="T395" s="35"/>
      <c r="U395" s="118"/>
    </row>
    <row r="396" spans="8:21" x14ac:dyDescent="0.25">
      <c r="H396" s="118"/>
      <c r="I396" s="118"/>
      <c r="J396" s="118"/>
      <c r="K396" s="118"/>
      <c r="L396" s="118"/>
      <c r="M396" s="118"/>
      <c r="N396" s="413"/>
      <c r="O396" s="118"/>
      <c r="P396" s="118"/>
      <c r="Q396" s="118"/>
      <c r="R396" s="118"/>
      <c r="S396" s="35"/>
      <c r="T396" s="35"/>
      <c r="U396" s="118"/>
    </row>
    <row r="397" spans="8:21" x14ac:dyDescent="0.25">
      <c r="H397" s="118"/>
      <c r="I397" s="118"/>
      <c r="J397" s="118"/>
      <c r="K397" s="118"/>
      <c r="L397" s="118"/>
      <c r="M397" s="118"/>
      <c r="N397" s="413"/>
      <c r="O397" s="118"/>
      <c r="P397" s="118"/>
      <c r="Q397" s="118"/>
      <c r="R397" s="118"/>
      <c r="S397" s="35"/>
      <c r="T397" s="35"/>
      <c r="U397" s="118"/>
    </row>
    <row r="398" spans="8:21" x14ac:dyDescent="0.25">
      <c r="H398" s="118"/>
      <c r="I398" s="118"/>
      <c r="J398" s="118"/>
      <c r="K398" s="118"/>
      <c r="L398" s="118"/>
      <c r="M398" s="118"/>
      <c r="N398" s="413"/>
      <c r="O398" s="118"/>
      <c r="P398" s="118"/>
      <c r="Q398" s="118"/>
      <c r="R398" s="118"/>
      <c r="S398" s="35"/>
      <c r="T398" s="35"/>
      <c r="U398" s="118"/>
    </row>
    <row r="399" spans="8:21" x14ac:dyDescent="0.25">
      <c r="H399" s="118"/>
      <c r="I399" s="118"/>
      <c r="J399" s="118"/>
      <c r="K399" s="118"/>
      <c r="L399" s="118"/>
      <c r="M399" s="118"/>
      <c r="N399" s="413"/>
      <c r="O399" s="118"/>
      <c r="P399" s="118"/>
      <c r="Q399" s="118"/>
      <c r="R399" s="118"/>
      <c r="S399" s="35"/>
      <c r="T399" s="35"/>
      <c r="U399" s="118"/>
    </row>
    <row r="400" spans="8:21" x14ac:dyDescent="0.25">
      <c r="H400" s="118"/>
      <c r="I400" s="118"/>
      <c r="J400" s="118"/>
      <c r="K400" s="118"/>
      <c r="L400" s="118"/>
      <c r="M400" s="118"/>
      <c r="N400" s="413"/>
      <c r="O400" s="118"/>
      <c r="P400" s="118"/>
      <c r="Q400" s="118"/>
      <c r="R400" s="118"/>
      <c r="S400" s="35"/>
      <c r="T400" s="35"/>
      <c r="U400" s="118"/>
    </row>
    <row r="401" spans="8:21" x14ac:dyDescent="0.25">
      <c r="H401" s="118"/>
      <c r="I401" s="118"/>
      <c r="J401" s="118"/>
      <c r="K401" s="118"/>
      <c r="L401" s="118"/>
      <c r="M401" s="118"/>
      <c r="N401" s="413"/>
      <c r="O401" s="118"/>
      <c r="P401" s="118"/>
      <c r="Q401" s="118"/>
      <c r="R401" s="118"/>
      <c r="S401" s="35"/>
      <c r="T401" s="35"/>
      <c r="U401" s="118"/>
    </row>
    <row r="402" spans="8:21" x14ac:dyDescent="0.25">
      <c r="H402" s="118"/>
      <c r="I402" s="118"/>
      <c r="J402" s="118"/>
      <c r="K402" s="118"/>
      <c r="L402" s="118"/>
      <c r="M402" s="118"/>
      <c r="N402" s="413"/>
      <c r="O402" s="118"/>
      <c r="P402" s="118"/>
      <c r="Q402" s="118"/>
      <c r="R402" s="118"/>
      <c r="S402" s="35"/>
      <c r="T402" s="35"/>
      <c r="U402" s="118"/>
    </row>
    <row r="403" spans="8:21" x14ac:dyDescent="0.25">
      <c r="H403" s="118"/>
      <c r="I403" s="118"/>
      <c r="J403" s="118"/>
      <c r="K403" s="118"/>
      <c r="L403" s="118"/>
      <c r="M403" s="118"/>
      <c r="N403" s="413"/>
      <c r="O403" s="118"/>
      <c r="P403" s="118"/>
      <c r="Q403" s="118"/>
      <c r="R403" s="118"/>
      <c r="S403" s="35"/>
      <c r="T403" s="35"/>
      <c r="U403" s="118"/>
    </row>
    <row r="404" spans="8:21" x14ac:dyDescent="0.25">
      <c r="H404" s="118"/>
      <c r="I404" s="118"/>
      <c r="J404" s="118"/>
      <c r="K404" s="118"/>
      <c r="L404" s="118"/>
      <c r="M404" s="118"/>
      <c r="N404" s="413"/>
      <c r="O404" s="118"/>
      <c r="P404" s="118"/>
      <c r="Q404" s="118"/>
      <c r="R404" s="118"/>
      <c r="S404" s="35"/>
      <c r="T404" s="35"/>
      <c r="U404" s="118"/>
    </row>
    <row r="405" spans="8:21" x14ac:dyDescent="0.25">
      <c r="H405" s="118"/>
      <c r="I405" s="118"/>
      <c r="J405" s="118"/>
      <c r="K405" s="118"/>
      <c r="L405" s="118"/>
      <c r="M405" s="118"/>
      <c r="N405" s="413"/>
      <c r="O405" s="118"/>
      <c r="P405" s="118"/>
      <c r="Q405" s="118"/>
      <c r="R405" s="118"/>
      <c r="S405" s="35"/>
      <c r="T405" s="35"/>
      <c r="U405" s="118"/>
    </row>
    <row r="406" spans="8:21" x14ac:dyDescent="0.25">
      <c r="H406" s="118"/>
      <c r="I406" s="118"/>
      <c r="J406" s="118"/>
      <c r="K406" s="118"/>
      <c r="L406" s="118"/>
      <c r="M406" s="118"/>
      <c r="N406" s="413"/>
      <c r="O406" s="118"/>
      <c r="P406" s="118"/>
      <c r="Q406" s="118"/>
      <c r="R406" s="118"/>
      <c r="S406" s="35"/>
      <c r="T406" s="35"/>
      <c r="U406" s="118"/>
    </row>
    <row r="407" spans="8:21" x14ac:dyDescent="0.25">
      <c r="H407" s="118"/>
      <c r="I407" s="118"/>
      <c r="J407" s="118"/>
      <c r="K407" s="118"/>
      <c r="L407" s="118"/>
      <c r="M407" s="118"/>
      <c r="N407" s="413"/>
      <c r="O407" s="118"/>
      <c r="P407" s="118"/>
      <c r="Q407" s="118"/>
      <c r="R407" s="118"/>
      <c r="S407" s="35"/>
      <c r="T407" s="35"/>
      <c r="U407" s="118"/>
    </row>
    <row r="408" spans="8:21" x14ac:dyDescent="0.25">
      <c r="H408" s="118"/>
      <c r="I408" s="118"/>
      <c r="J408" s="118"/>
      <c r="K408" s="118"/>
      <c r="L408" s="118"/>
      <c r="M408" s="118"/>
      <c r="N408" s="413"/>
      <c r="O408" s="118"/>
      <c r="P408" s="118"/>
      <c r="Q408" s="118"/>
      <c r="R408" s="118"/>
      <c r="S408" s="35"/>
      <c r="T408" s="35"/>
      <c r="U408" s="118"/>
    </row>
    <row r="409" spans="8:21" x14ac:dyDescent="0.25">
      <c r="H409" s="118"/>
      <c r="I409" s="118"/>
      <c r="J409" s="118"/>
      <c r="K409" s="118"/>
      <c r="L409" s="118"/>
      <c r="M409" s="118"/>
      <c r="N409" s="413"/>
      <c r="O409" s="118"/>
      <c r="P409" s="118"/>
      <c r="Q409" s="118"/>
      <c r="R409" s="118"/>
      <c r="S409" s="35"/>
      <c r="T409" s="35"/>
      <c r="U409" s="118"/>
    </row>
    <row r="410" spans="8:21" x14ac:dyDescent="0.25">
      <c r="H410" s="118"/>
      <c r="I410" s="118"/>
      <c r="J410" s="118"/>
      <c r="K410" s="118"/>
      <c r="L410" s="118"/>
      <c r="M410" s="118"/>
      <c r="N410" s="413"/>
      <c r="O410" s="118"/>
      <c r="P410" s="118"/>
      <c r="Q410" s="118"/>
      <c r="R410" s="118"/>
      <c r="S410" s="35"/>
      <c r="T410" s="35"/>
      <c r="U410" s="118"/>
    </row>
    <row r="411" spans="8:21" x14ac:dyDescent="0.25">
      <c r="H411" s="118"/>
      <c r="I411" s="118"/>
      <c r="J411" s="118"/>
      <c r="K411" s="118"/>
      <c r="L411" s="118"/>
      <c r="M411" s="118"/>
      <c r="N411" s="413"/>
      <c r="O411" s="118"/>
      <c r="P411" s="118"/>
      <c r="Q411" s="118"/>
      <c r="R411" s="118"/>
      <c r="S411" s="35"/>
      <c r="T411" s="35"/>
      <c r="U411" s="118"/>
    </row>
    <row r="412" spans="8:21" x14ac:dyDescent="0.25">
      <c r="H412" s="118"/>
      <c r="I412" s="118"/>
      <c r="J412" s="118"/>
      <c r="K412" s="118"/>
      <c r="L412" s="118"/>
      <c r="M412" s="118"/>
      <c r="N412" s="413"/>
      <c r="O412" s="118"/>
      <c r="P412" s="118"/>
      <c r="Q412" s="118"/>
      <c r="R412" s="118"/>
      <c r="S412" s="35"/>
      <c r="T412" s="35"/>
      <c r="U412" s="118"/>
    </row>
    <row r="413" spans="8:21" x14ac:dyDescent="0.25">
      <c r="H413" s="118"/>
      <c r="I413" s="118"/>
      <c r="J413" s="118"/>
      <c r="K413" s="118"/>
      <c r="L413" s="118"/>
      <c r="M413" s="118"/>
      <c r="N413" s="413"/>
      <c r="O413" s="118"/>
      <c r="P413" s="118"/>
      <c r="Q413" s="118"/>
      <c r="R413" s="118"/>
      <c r="S413" s="35"/>
      <c r="T413" s="35"/>
      <c r="U413" s="118"/>
    </row>
    <row r="414" spans="8:21" x14ac:dyDescent="0.25">
      <c r="H414" s="118"/>
      <c r="I414" s="118"/>
      <c r="J414" s="118"/>
      <c r="K414" s="118"/>
      <c r="L414" s="118"/>
      <c r="M414" s="118"/>
      <c r="N414" s="413"/>
      <c r="O414" s="118"/>
      <c r="P414" s="118"/>
      <c r="Q414" s="118"/>
      <c r="R414" s="118"/>
      <c r="S414" s="35"/>
      <c r="T414" s="35"/>
      <c r="U414" s="118"/>
    </row>
    <row r="415" spans="8:21" x14ac:dyDescent="0.25">
      <c r="H415" s="118"/>
      <c r="I415" s="118"/>
      <c r="J415" s="118"/>
      <c r="K415" s="118"/>
      <c r="L415" s="118"/>
      <c r="M415" s="118"/>
      <c r="N415" s="413"/>
      <c r="O415" s="118"/>
      <c r="P415" s="118"/>
      <c r="Q415" s="118"/>
      <c r="R415" s="118"/>
      <c r="S415" s="35"/>
      <c r="T415" s="35"/>
      <c r="U415" s="118"/>
    </row>
    <row r="416" spans="8:21" x14ac:dyDescent="0.25">
      <c r="H416" s="118"/>
      <c r="I416" s="118"/>
      <c r="J416" s="118"/>
      <c r="K416" s="118"/>
      <c r="L416" s="118"/>
      <c r="M416" s="118"/>
      <c r="N416" s="413"/>
      <c r="O416" s="118"/>
      <c r="P416" s="118"/>
      <c r="Q416" s="118"/>
      <c r="R416" s="118"/>
      <c r="S416" s="35"/>
      <c r="T416" s="35"/>
      <c r="U416" s="118"/>
    </row>
    <row r="417" spans="8:21" x14ac:dyDescent="0.25">
      <c r="H417" s="118"/>
      <c r="I417" s="118"/>
      <c r="J417" s="118"/>
      <c r="K417" s="118"/>
      <c r="L417" s="118"/>
      <c r="M417" s="118"/>
      <c r="N417" s="413"/>
      <c r="O417" s="118"/>
      <c r="P417" s="118"/>
      <c r="Q417" s="118"/>
      <c r="R417" s="118"/>
      <c r="S417" s="35"/>
      <c r="T417" s="35"/>
      <c r="U417" s="118"/>
    </row>
    <row r="418" spans="8:21" x14ac:dyDescent="0.25">
      <c r="H418" s="118"/>
      <c r="I418" s="118"/>
      <c r="J418" s="118"/>
      <c r="K418" s="118"/>
      <c r="L418" s="118"/>
      <c r="M418" s="118"/>
      <c r="N418" s="413"/>
      <c r="O418" s="118"/>
      <c r="P418" s="118"/>
      <c r="Q418" s="118"/>
      <c r="R418" s="118"/>
      <c r="S418" s="35"/>
      <c r="T418" s="35"/>
      <c r="U418" s="118"/>
    </row>
    <row r="419" spans="8:21" x14ac:dyDescent="0.25">
      <c r="H419" s="118"/>
      <c r="I419" s="118"/>
      <c r="J419" s="118"/>
      <c r="K419" s="118"/>
      <c r="L419" s="118"/>
      <c r="M419" s="118"/>
      <c r="N419" s="413"/>
      <c r="O419" s="118"/>
      <c r="P419" s="118"/>
      <c r="Q419" s="118"/>
      <c r="R419" s="118"/>
      <c r="S419" s="35"/>
      <c r="T419" s="35"/>
      <c r="U419" s="118"/>
    </row>
    <row r="420" spans="8:21" x14ac:dyDescent="0.25">
      <c r="H420" s="118"/>
      <c r="I420" s="118"/>
      <c r="J420" s="118"/>
      <c r="K420" s="118"/>
      <c r="L420" s="118"/>
      <c r="M420" s="118"/>
      <c r="N420" s="413"/>
      <c r="O420" s="118"/>
      <c r="P420" s="118"/>
      <c r="Q420" s="118"/>
      <c r="R420" s="118"/>
      <c r="S420" s="35"/>
      <c r="T420" s="35"/>
      <c r="U420" s="118"/>
    </row>
    <row r="421" spans="8:21" x14ac:dyDescent="0.25">
      <c r="H421" s="118"/>
      <c r="I421" s="118"/>
      <c r="J421" s="118"/>
      <c r="K421" s="118"/>
      <c r="L421" s="118"/>
      <c r="M421" s="118"/>
      <c r="N421" s="413"/>
      <c r="O421" s="118"/>
      <c r="P421" s="118"/>
      <c r="Q421" s="118"/>
      <c r="R421" s="118"/>
      <c r="S421" s="35"/>
      <c r="T421" s="35"/>
      <c r="U421" s="118"/>
    </row>
    <row r="422" spans="8:21" x14ac:dyDescent="0.25">
      <c r="H422" s="118"/>
      <c r="I422" s="118"/>
      <c r="J422" s="118"/>
      <c r="K422" s="118"/>
      <c r="L422" s="118"/>
      <c r="M422" s="118"/>
      <c r="N422" s="413"/>
      <c r="O422" s="118"/>
      <c r="P422" s="118"/>
      <c r="Q422" s="118"/>
      <c r="R422" s="118"/>
      <c r="S422" s="35"/>
      <c r="T422" s="35"/>
      <c r="U422" s="118"/>
    </row>
    <row r="423" spans="8:21" x14ac:dyDescent="0.25">
      <c r="H423" s="118"/>
      <c r="I423" s="118"/>
      <c r="J423" s="118"/>
      <c r="K423" s="118"/>
      <c r="L423" s="118"/>
      <c r="M423" s="118"/>
      <c r="N423" s="413"/>
      <c r="O423" s="118"/>
      <c r="P423" s="118"/>
      <c r="Q423" s="118"/>
      <c r="R423" s="118"/>
      <c r="S423" s="35"/>
      <c r="T423" s="35"/>
      <c r="U423" s="118"/>
    </row>
    <row r="424" spans="8:21" x14ac:dyDescent="0.25">
      <c r="H424" s="118"/>
      <c r="I424" s="118"/>
      <c r="J424" s="118"/>
      <c r="K424" s="118"/>
      <c r="L424" s="118"/>
      <c r="M424" s="118"/>
      <c r="N424" s="413"/>
      <c r="O424" s="118"/>
      <c r="P424" s="118"/>
      <c r="Q424" s="118"/>
      <c r="R424" s="118"/>
      <c r="S424" s="35"/>
      <c r="T424" s="35"/>
      <c r="U424" s="118"/>
    </row>
    <row r="425" spans="8:21" x14ac:dyDescent="0.25">
      <c r="H425" s="118"/>
      <c r="I425" s="118"/>
      <c r="J425" s="118"/>
      <c r="K425" s="118"/>
      <c r="L425" s="118"/>
      <c r="M425" s="118"/>
      <c r="N425" s="413"/>
      <c r="O425" s="118"/>
      <c r="P425" s="118"/>
      <c r="Q425" s="118"/>
      <c r="R425" s="118"/>
      <c r="S425" s="35"/>
      <c r="T425" s="35"/>
      <c r="U425" s="118"/>
    </row>
    <row r="426" spans="8:21" x14ac:dyDescent="0.25">
      <c r="H426" s="118"/>
      <c r="I426" s="118"/>
      <c r="J426" s="118"/>
      <c r="K426" s="118"/>
      <c r="L426" s="118"/>
      <c r="M426" s="118"/>
      <c r="N426" s="413"/>
      <c r="O426" s="118"/>
      <c r="P426" s="118"/>
      <c r="Q426" s="118"/>
      <c r="R426" s="118"/>
      <c r="S426" s="35"/>
      <c r="T426" s="35"/>
      <c r="U426" s="118"/>
    </row>
    <row r="427" spans="8:21" x14ac:dyDescent="0.25">
      <c r="H427" s="118"/>
      <c r="I427" s="118"/>
      <c r="J427" s="118"/>
      <c r="K427" s="118"/>
      <c r="L427" s="118"/>
      <c r="M427" s="118"/>
      <c r="N427" s="413"/>
      <c r="O427" s="118"/>
      <c r="P427" s="118"/>
      <c r="Q427" s="118"/>
      <c r="R427" s="118"/>
      <c r="S427" s="35"/>
      <c r="T427" s="35"/>
      <c r="U427" s="118"/>
    </row>
    <row r="428" spans="8:21" x14ac:dyDescent="0.25">
      <c r="H428" s="118"/>
      <c r="I428" s="118"/>
      <c r="J428" s="118"/>
      <c r="K428" s="118"/>
      <c r="L428" s="118"/>
      <c r="M428" s="118"/>
      <c r="N428" s="413"/>
      <c r="O428" s="118"/>
      <c r="P428" s="118"/>
      <c r="Q428" s="118"/>
      <c r="R428" s="118"/>
      <c r="S428" s="35"/>
      <c r="T428" s="35"/>
      <c r="U428" s="118"/>
    </row>
    <row r="429" spans="8:21" x14ac:dyDescent="0.25">
      <c r="H429" s="118"/>
      <c r="I429" s="118"/>
      <c r="J429" s="118"/>
      <c r="K429" s="118"/>
      <c r="L429" s="118"/>
      <c r="M429" s="118"/>
      <c r="N429" s="413"/>
      <c r="O429" s="118"/>
      <c r="P429" s="118"/>
      <c r="Q429" s="118"/>
      <c r="R429" s="118"/>
      <c r="S429" s="35"/>
      <c r="T429" s="35"/>
      <c r="U429" s="118"/>
    </row>
    <row r="430" spans="8:21" x14ac:dyDescent="0.25">
      <c r="H430" s="118"/>
      <c r="I430" s="118"/>
      <c r="J430" s="118"/>
      <c r="K430" s="118"/>
      <c r="L430" s="118"/>
      <c r="M430" s="118"/>
      <c r="N430" s="413"/>
      <c r="O430" s="118"/>
      <c r="P430" s="118"/>
      <c r="Q430" s="118"/>
      <c r="R430" s="118"/>
      <c r="S430" s="35"/>
      <c r="T430" s="35"/>
      <c r="U430" s="118"/>
    </row>
    <row r="431" spans="8:21" x14ac:dyDescent="0.25">
      <c r="H431" s="118"/>
      <c r="I431" s="118"/>
      <c r="J431" s="118"/>
      <c r="K431" s="118"/>
      <c r="L431" s="118"/>
      <c r="M431" s="118"/>
      <c r="N431" s="413"/>
      <c r="O431" s="118"/>
      <c r="P431" s="118"/>
      <c r="Q431" s="118"/>
      <c r="R431" s="118"/>
      <c r="S431" s="35"/>
      <c r="T431" s="35"/>
      <c r="U431" s="118"/>
    </row>
    <row r="432" spans="8:21" x14ac:dyDescent="0.25">
      <c r="H432" s="118"/>
      <c r="I432" s="118"/>
      <c r="J432" s="118"/>
      <c r="K432" s="118"/>
      <c r="L432" s="118"/>
      <c r="M432" s="118"/>
      <c r="N432" s="413"/>
      <c r="O432" s="118"/>
      <c r="P432" s="118"/>
      <c r="Q432" s="118"/>
      <c r="R432" s="118"/>
      <c r="S432" s="35"/>
      <c r="T432" s="35"/>
      <c r="U432" s="118"/>
    </row>
    <row r="433" spans="8:21" x14ac:dyDescent="0.25">
      <c r="H433" s="118"/>
      <c r="I433" s="118"/>
      <c r="J433" s="118"/>
      <c r="K433" s="118"/>
      <c r="L433" s="118"/>
      <c r="M433" s="118"/>
      <c r="N433" s="413"/>
      <c r="O433" s="118"/>
      <c r="P433" s="118"/>
      <c r="Q433" s="118"/>
      <c r="R433" s="118"/>
      <c r="S433" s="35"/>
      <c r="T433" s="35"/>
      <c r="U433" s="118"/>
    </row>
    <row r="434" spans="8:21" x14ac:dyDescent="0.25">
      <c r="H434" s="118"/>
      <c r="I434" s="118"/>
      <c r="J434" s="118"/>
      <c r="K434" s="118"/>
      <c r="L434" s="118"/>
      <c r="M434" s="118"/>
      <c r="N434" s="413"/>
      <c r="O434" s="118"/>
      <c r="P434" s="118"/>
      <c r="Q434" s="118"/>
      <c r="R434" s="118"/>
      <c r="S434" s="35"/>
      <c r="T434" s="35"/>
      <c r="U434" s="118"/>
    </row>
    <row r="435" spans="8:21" x14ac:dyDescent="0.25">
      <c r="H435" s="118"/>
      <c r="I435" s="118"/>
      <c r="J435" s="118"/>
      <c r="K435" s="118"/>
      <c r="L435" s="118"/>
      <c r="M435" s="118"/>
      <c r="N435" s="413"/>
      <c r="O435" s="118"/>
      <c r="P435" s="118"/>
      <c r="Q435" s="118"/>
      <c r="R435" s="118"/>
      <c r="S435" s="35"/>
      <c r="T435" s="35"/>
      <c r="U435" s="118"/>
    </row>
    <row r="436" spans="8:21" x14ac:dyDescent="0.25">
      <c r="H436" s="118"/>
      <c r="I436" s="118"/>
      <c r="J436" s="118"/>
      <c r="K436" s="118"/>
      <c r="L436" s="118"/>
      <c r="M436" s="118"/>
      <c r="N436" s="413"/>
      <c r="O436" s="118"/>
      <c r="P436" s="118"/>
      <c r="Q436" s="118"/>
      <c r="R436" s="118"/>
      <c r="S436" s="35"/>
      <c r="T436" s="35"/>
      <c r="U436" s="118"/>
    </row>
    <row r="437" spans="8:21" x14ac:dyDescent="0.25">
      <c r="H437" s="118"/>
      <c r="I437" s="118"/>
      <c r="J437" s="118"/>
      <c r="K437" s="118"/>
      <c r="L437" s="118"/>
      <c r="M437" s="118"/>
      <c r="N437" s="413"/>
      <c r="O437" s="118"/>
      <c r="P437" s="118"/>
      <c r="Q437" s="118"/>
      <c r="R437" s="118"/>
      <c r="S437" s="35"/>
      <c r="T437" s="35"/>
      <c r="U437" s="118"/>
    </row>
    <row r="438" spans="8:21" x14ac:dyDescent="0.25">
      <c r="H438" s="118"/>
      <c r="I438" s="118"/>
      <c r="J438" s="118"/>
      <c r="K438" s="118"/>
      <c r="L438" s="118"/>
      <c r="M438" s="118"/>
      <c r="N438" s="413"/>
      <c r="O438" s="118"/>
      <c r="P438" s="118"/>
      <c r="Q438" s="118"/>
      <c r="R438" s="118"/>
      <c r="S438" s="35"/>
      <c r="T438" s="35"/>
      <c r="U438" s="118"/>
    </row>
    <row r="439" spans="8:21" x14ac:dyDescent="0.25">
      <c r="H439" s="118"/>
      <c r="I439" s="118"/>
      <c r="J439" s="118"/>
      <c r="K439" s="118"/>
      <c r="L439" s="118"/>
      <c r="M439" s="118"/>
      <c r="N439" s="413"/>
      <c r="O439" s="118"/>
      <c r="P439" s="118"/>
      <c r="Q439" s="118"/>
      <c r="R439" s="118"/>
      <c r="S439" s="35"/>
      <c r="T439" s="35"/>
      <c r="U439" s="118"/>
    </row>
    <row r="440" spans="8:21" x14ac:dyDescent="0.25">
      <c r="H440" s="118"/>
      <c r="I440" s="118"/>
      <c r="J440" s="118"/>
      <c r="K440" s="118"/>
      <c r="L440" s="118"/>
      <c r="M440" s="118"/>
      <c r="N440" s="413"/>
      <c r="O440" s="118"/>
      <c r="P440" s="118"/>
      <c r="Q440" s="118"/>
      <c r="R440" s="118"/>
      <c r="S440" s="35"/>
      <c r="T440" s="35"/>
      <c r="U440" s="118"/>
    </row>
    <row r="441" spans="8:21" x14ac:dyDescent="0.25">
      <c r="H441" s="118"/>
      <c r="I441" s="118"/>
      <c r="J441" s="118"/>
      <c r="K441" s="118"/>
      <c r="L441" s="118"/>
      <c r="M441" s="118"/>
      <c r="N441" s="413"/>
      <c r="O441" s="118"/>
      <c r="P441" s="118"/>
      <c r="Q441" s="118"/>
      <c r="R441" s="118"/>
      <c r="S441" s="35"/>
      <c r="T441" s="35"/>
      <c r="U441" s="118"/>
    </row>
    <row r="442" spans="8:21" x14ac:dyDescent="0.25">
      <c r="H442" s="118"/>
      <c r="I442" s="118"/>
      <c r="J442" s="118"/>
      <c r="K442" s="118"/>
      <c r="L442" s="118"/>
      <c r="M442" s="118"/>
      <c r="N442" s="413"/>
      <c r="O442" s="118"/>
      <c r="P442" s="118"/>
      <c r="Q442" s="118"/>
      <c r="R442" s="118"/>
      <c r="S442" s="35"/>
      <c r="T442" s="35"/>
      <c r="U442" s="118"/>
    </row>
    <row r="443" spans="8:21" x14ac:dyDescent="0.25">
      <c r="H443" s="118"/>
      <c r="I443" s="118"/>
      <c r="J443" s="118"/>
      <c r="K443" s="118"/>
      <c r="L443" s="118"/>
      <c r="M443" s="118"/>
      <c r="N443" s="413"/>
      <c r="O443" s="118"/>
      <c r="P443" s="118"/>
      <c r="Q443" s="118"/>
      <c r="R443" s="118"/>
      <c r="S443" s="35"/>
      <c r="T443" s="35"/>
      <c r="U443" s="118"/>
    </row>
    <row r="444" spans="8:21" x14ac:dyDescent="0.25">
      <c r="H444" s="118"/>
      <c r="I444" s="118"/>
      <c r="J444" s="118"/>
      <c r="K444" s="118"/>
      <c r="L444" s="118"/>
      <c r="M444" s="118"/>
      <c r="N444" s="413"/>
      <c r="O444" s="118"/>
      <c r="P444" s="118"/>
      <c r="Q444" s="118"/>
      <c r="R444" s="118"/>
      <c r="S444" s="35"/>
      <c r="T444" s="35"/>
      <c r="U444" s="118"/>
    </row>
    <row r="445" spans="8:21" x14ac:dyDescent="0.25">
      <c r="H445" s="118"/>
      <c r="I445" s="118"/>
      <c r="J445" s="118"/>
      <c r="K445" s="118"/>
      <c r="L445" s="118"/>
      <c r="M445" s="118"/>
      <c r="N445" s="413"/>
      <c r="O445" s="118"/>
      <c r="P445" s="118"/>
      <c r="Q445" s="118"/>
      <c r="R445" s="118"/>
      <c r="S445" s="35"/>
      <c r="T445" s="35"/>
      <c r="U445" s="118"/>
    </row>
    <row r="446" spans="8:21" x14ac:dyDescent="0.25">
      <c r="H446" s="118"/>
      <c r="I446" s="118"/>
      <c r="J446" s="118"/>
      <c r="K446" s="118"/>
      <c r="L446" s="118"/>
      <c r="M446" s="118"/>
      <c r="N446" s="413"/>
      <c r="O446" s="118"/>
      <c r="P446" s="118"/>
      <c r="Q446" s="118"/>
      <c r="R446" s="118"/>
      <c r="S446" s="35"/>
      <c r="T446" s="35"/>
      <c r="U446" s="118"/>
    </row>
    <row r="447" spans="8:21" x14ac:dyDescent="0.25">
      <c r="H447" s="118"/>
      <c r="I447" s="118"/>
      <c r="J447" s="118"/>
      <c r="K447" s="118"/>
      <c r="L447" s="118"/>
      <c r="M447" s="118"/>
      <c r="N447" s="413"/>
      <c r="O447" s="118"/>
      <c r="P447" s="118"/>
      <c r="Q447" s="118"/>
      <c r="R447" s="118"/>
      <c r="S447" s="35"/>
      <c r="T447" s="35"/>
      <c r="U447" s="118"/>
    </row>
    <row r="448" spans="8:21" x14ac:dyDescent="0.25">
      <c r="H448" s="118"/>
      <c r="I448" s="118"/>
      <c r="J448" s="118"/>
      <c r="K448" s="118"/>
      <c r="L448" s="118"/>
      <c r="M448" s="118"/>
      <c r="N448" s="413"/>
      <c r="O448" s="118"/>
      <c r="P448" s="118"/>
      <c r="Q448" s="118"/>
      <c r="R448" s="118"/>
      <c r="S448" s="35"/>
      <c r="T448" s="35"/>
      <c r="U448" s="118"/>
    </row>
    <row r="449" spans="8:21" x14ac:dyDescent="0.25">
      <c r="H449" s="118"/>
      <c r="I449" s="118"/>
      <c r="J449" s="118"/>
      <c r="K449" s="118"/>
      <c r="L449" s="118"/>
      <c r="M449" s="118"/>
      <c r="N449" s="413"/>
      <c r="O449" s="118"/>
      <c r="P449" s="118"/>
      <c r="Q449" s="118"/>
      <c r="R449" s="118"/>
      <c r="S449" s="35"/>
      <c r="T449" s="35"/>
      <c r="U449" s="118"/>
    </row>
    <row r="450" spans="8:21" x14ac:dyDescent="0.25">
      <c r="H450" s="118"/>
      <c r="I450" s="118"/>
      <c r="J450" s="118"/>
      <c r="K450" s="118"/>
      <c r="L450" s="118"/>
      <c r="M450" s="118"/>
      <c r="N450" s="413"/>
      <c r="O450" s="118"/>
      <c r="P450" s="118"/>
      <c r="Q450" s="118"/>
      <c r="R450" s="118"/>
      <c r="S450" s="35"/>
      <c r="T450" s="35"/>
      <c r="U450" s="118"/>
    </row>
    <row r="451" spans="8:21" x14ac:dyDescent="0.25">
      <c r="H451" s="118"/>
      <c r="I451" s="118"/>
      <c r="J451" s="118"/>
      <c r="K451" s="118"/>
      <c r="L451" s="118"/>
      <c r="M451" s="118"/>
      <c r="N451" s="413"/>
      <c r="O451" s="118"/>
      <c r="P451" s="118"/>
      <c r="Q451" s="118"/>
      <c r="R451" s="118"/>
      <c r="S451" s="35"/>
      <c r="T451" s="35"/>
      <c r="U451" s="118"/>
    </row>
    <row r="452" spans="8:21" x14ac:dyDescent="0.25">
      <c r="H452" s="118"/>
      <c r="I452" s="118"/>
      <c r="J452" s="118"/>
      <c r="K452" s="118"/>
      <c r="L452" s="118"/>
      <c r="M452" s="118"/>
      <c r="N452" s="413"/>
      <c r="O452" s="118"/>
      <c r="P452" s="118"/>
      <c r="Q452" s="118"/>
      <c r="R452" s="118"/>
      <c r="S452" s="35"/>
      <c r="T452" s="35"/>
      <c r="U452" s="118"/>
    </row>
    <row r="453" spans="8:21" x14ac:dyDescent="0.25">
      <c r="H453" s="118"/>
      <c r="I453" s="118"/>
      <c r="J453" s="118"/>
      <c r="K453" s="118"/>
      <c r="L453" s="118"/>
      <c r="M453" s="118"/>
      <c r="N453" s="413"/>
      <c r="O453" s="118"/>
      <c r="P453" s="118"/>
      <c r="Q453" s="118"/>
      <c r="R453" s="118"/>
      <c r="S453" s="35"/>
      <c r="T453" s="35"/>
      <c r="U453" s="118"/>
    </row>
    <row r="454" spans="8:21" x14ac:dyDescent="0.25">
      <c r="H454" s="118"/>
      <c r="I454" s="118"/>
      <c r="J454" s="118"/>
      <c r="K454" s="118"/>
      <c r="L454" s="118"/>
      <c r="M454" s="118"/>
      <c r="N454" s="413"/>
      <c r="O454" s="118"/>
      <c r="P454" s="118"/>
      <c r="Q454" s="118"/>
      <c r="R454" s="118"/>
      <c r="S454" s="35"/>
      <c r="T454" s="35"/>
      <c r="U454" s="118"/>
    </row>
    <row r="455" spans="8:21" x14ac:dyDescent="0.25">
      <c r="H455" s="118"/>
      <c r="I455" s="118"/>
      <c r="J455" s="118"/>
      <c r="K455" s="118"/>
      <c r="L455" s="118"/>
      <c r="M455" s="118"/>
      <c r="N455" s="413"/>
      <c r="O455" s="118"/>
      <c r="P455" s="118"/>
      <c r="Q455" s="118"/>
      <c r="R455" s="118"/>
      <c r="S455" s="35"/>
      <c r="T455" s="35"/>
      <c r="U455" s="118"/>
    </row>
    <row r="456" spans="8:21" x14ac:dyDescent="0.25">
      <c r="H456" s="118"/>
      <c r="I456" s="118"/>
      <c r="J456" s="118"/>
      <c r="K456" s="118"/>
      <c r="L456" s="118"/>
      <c r="M456" s="118"/>
      <c r="N456" s="413"/>
      <c r="O456" s="118"/>
      <c r="P456" s="118"/>
      <c r="Q456" s="118"/>
      <c r="R456" s="118"/>
      <c r="S456" s="35"/>
      <c r="T456" s="35"/>
      <c r="U456" s="118"/>
    </row>
    <row r="457" spans="8:21" x14ac:dyDescent="0.25">
      <c r="H457" s="118"/>
      <c r="I457" s="118"/>
      <c r="J457" s="118"/>
      <c r="K457" s="118"/>
      <c r="L457" s="118"/>
      <c r="M457" s="118"/>
      <c r="N457" s="413"/>
      <c r="O457" s="118"/>
      <c r="P457" s="118"/>
      <c r="Q457" s="118"/>
      <c r="R457" s="118"/>
      <c r="S457" s="35"/>
      <c r="T457" s="35"/>
      <c r="U457" s="118"/>
    </row>
    <row r="458" spans="8:21" x14ac:dyDescent="0.25">
      <c r="H458" s="118"/>
      <c r="I458" s="118"/>
      <c r="J458" s="118"/>
      <c r="K458" s="118"/>
      <c r="L458" s="118"/>
      <c r="M458" s="118"/>
      <c r="N458" s="413"/>
      <c r="O458" s="118"/>
      <c r="P458" s="118"/>
      <c r="Q458" s="118"/>
      <c r="R458" s="118"/>
      <c r="S458" s="35"/>
      <c r="T458" s="35"/>
      <c r="U458" s="118"/>
    </row>
    <row r="459" spans="8:21" x14ac:dyDescent="0.25">
      <c r="H459" s="118"/>
      <c r="I459" s="118"/>
      <c r="J459" s="118"/>
      <c r="K459" s="118"/>
      <c r="L459" s="118"/>
      <c r="M459" s="118"/>
      <c r="N459" s="413"/>
      <c r="O459" s="118"/>
      <c r="P459" s="118"/>
      <c r="Q459" s="118"/>
      <c r="R459" s="118"/>
      <c r="S459" s="35"/>
      <c r="T459" s="35"/>
      <c r="U459" s="118"/>
    </row>
    <row r="460" spans="8:21" x14ac:dyDescent="0.25">
      <c r="H460" s="118"/>
      <c r="I460" s="118"/>
      <c r="J460" s="118"/>
      <c r="K460" s="118"/>
      <c r="L460" s="118"/>
      <c r="M460" s="118"/>
      <c r="N460" s="413"/>
      <c r="O460" s="118"/>
      <c r="P460" s="118"/>
      <c r="Q460" s="118"/>
      <c r="R460" s="118"/>
      <c r="S460" s="35"/>
      <c r="T460" s="35"/>
      <c r="U460" s="118"/>
    </row>
    <row r="461" spans="8:21" x14ac:dyDescent="0.25">
      <c r="H461" s="118"/>
      <c r="I461" s="118"/>
      <c r="J461" s="118"/>
      <c r="K461" s="118"/>
      <c r="L461" s="118"/>
      <c r="M461" s="118"/>
      <c r="N461" s="413"/>
      <c r="O461" s="118"/>
      <c r="P461" s="118"/>
      <c r="Q461" s="118"/>
      <c r="R461" s="118"/>
      <c r="S461" s="35"/>
      <c r="T461" s="35"/>
      <c r="U461" s="118"/>
    </row>
    <row r="462" spans="8:21" x14ac:dyDescent="0.25">
      <c r="H462" s="118"/>
      <c r="I462" s="118"/>
      <c r="J462" s="118"/>
      <c r="K462" s="118"/>
      <c r="L462" s="118"/>
      <c r="M462" s="118"/>
      <c r="N462" s="413"/>
      <c r="O462" s="118"/>
      <c r="P462" s="118"/>
      <c r="Q462" s="118"/>
      <c r="R462" s="118"/>
      <c r="S462" s="35"/>
      <c r="T462" s="35"/>
      <c r="U462" s="118"/>
    </row>
    <row r="463" spans="8:21" x14ac:dyDescent="0.25">
      <c r="H463" s="118"/>
      <c r="I463" s="118"/>
      <c r="J463" s="118"/>
      <c r="K463" s="118"/>
      <c r="L463" s="118"/>
      <c r="M463" s="118"/>
      <c r="N463" s="413"/>
      <c r="O463" s="118"/>
      <c r="P463" s="118"/>
      <c r="Q463" s="118"/>
      <c r="R463" s="118"/>
      <c r="S463" s="35"/>
      <c r="T463" s="35"/>
      <c r="U463" s="118"/>
    </row>
    <row r="464" spans="8:21" x14ac:dyDescent="0.25">
      <c r="H464" s="118"/>
      <c r="I464" s="118"/>
      <c r="J464" s="118"/>
      <c r="K464" s="118"/>
      <c r="L464" s="118"/>
      <c r="M464" s="118"/>
      <c r="N464" s="413"/>
      <c r="O464" s="118"/>
      <c r="P464" s="118"/>
      <c r="Q464" s="118"/>
      <c r="R464" s="118"/>
      <c r="S464" s="35"/>
      <c r="T464" s="35"/>
      <c r="U464" s="118"/>
    </row>
    <row r="465" spans="8:21" x14ac:dyDescent="0.25">
      <c r="H465" s="118"/>
      <c r="I465" s="118"/>
      <c r="J465" s="118"/>
      <c r="K465" s="118"/>
      <c r="L465" s="118"/>
      <c r="M465" s="118"/>
      <c r="N465" s="413"/>
      <c r="O465" s="118"/>
      <c r="P465" s="118"/>
      <c r="Q465" s="118"/>
      <c r="R465" s="118"/>
      <c r="S465" s="35"/>
      <c r="T465" s="35"/>
      <c r="U465" s="118"/>
    </row>
    <row r="466" spans="8:21" x14ac:dyDescent="0.25">
      <c r="H466" s="118"/>
      <c r="I466" s="118"/>
      <c r="J466" s="118"/>
      <c r="K466" s="118"/>
      <c r="L466" s="118"/>
      <c r="M466" s="118"/>
      <c r="N466" s="413"/>
      <c r="O466" s="118"/>
      <c r="P466" s="118"/>
      <c r="Q466" s="118"/>
      <c r="R466" s="118"/>
      <c r="S466" s="35"/>
      <c r="T466" s="35"/>
      <c r="U466" s="118"/>
    </row>
    <row r="467" spans="8:21" x14ac:dyDescent="0.25">
      <c r="H467" s="118"/>
      <c r="I467" s="118"/>
      <c r="J467" s="118"/>
      <c r="K467" s="118"/>
      <c r="L467" s="118"/>
      <c r="M467" s="118"/>
      <c r="N467" s="413"/>
      <c r="O467" s="118"/>
      <c r="P467" s="118"/>
      <c r="Q467" s="118"/>
      <c r="R467" s="118"/>
      <c r="S467" s="35"/>
      <c r="T467" s="35"/>
      <c r="U467" s="118"/>
    </row>
    <row r="468" spans="8:21" x14ac:dyDescent="0.25">
      <c r="H468" s="118"/>
      <c r="I468" s="118"/>
      <c r="J468" s="118"/>
      <c r="K468" s="118"/>
      <c r="L468" s="118"/>
      <c r="M468" s="118"/>
      <c r="N468" s="413"/>
      <c r="O468" s="118"/>
      <c r="P468" s="118"/>
      <c r="Q468" s="118"/>
      <c r="R468" s="118"/>
      <c r="S468" s="35"/>
      <c r="T468" s="35"/>
      <c r="U468" s="118"/>
    </row>
    <row r="469" spans="8:21" x14ac:dyDescent="0.25">
      <c r="H469" s="118"/>
      <c r="I469" s="118"/>
      <c r="J469" s="118"/>
      <c r="K469" s="118"/>
      <c r="L469" s="118"/>
      <c r="M469" s="118"/>
      <c r="N469" s="413"/>
      <c r="O469" s="118"/>
      <c r="P469" s="118"/>
      <c r="Q469" s="118"/>
      <c r="R469" s="118"/>
      <c r="S469" s="35"/>
      <c r="T469" s="35"/>
      <c r="U469" s="118"/>
    </row>
    <row r="470" spans="8:21" x14ac:dyDescent="0.25">
      <c r="H470" s="118"/>
      <c r="I470" s="118"/>
      <c r="J470" s="118"/>
      <c r="K470" s="118"/>
      <c r="L470" s="118"/>
      <c r="M470" s="118"/>
      <c r="N470" s="413"/>
      <c r="O470" s="118"/>
      <c r="P470" s="118"/>
      <c r="Q470" s="118"/>
      <c r="R470" s="118"/>
      <c r="S470" s="35"/>
      <c r="T470" s="35"/>
      <c r="U470" s="118"/>
    </row>
    <row r="471" spans="8:21" x14ac:dyDescent="0.25">
      <c r="H471" s="118"/>
      <c r="I471" s="118"/>
      <c r="J471" s="118"/>
      <c r="K471" s="118"/>
      <c r="L471" s="118"/>
      <c r="M471" s="118"/>
      <c r="N471" s="413"/>
      <c r="O471" s="118"/>
      <c r="P471" s="118"/>
      <c r="Q471" s="118"/>
      <c r="R471" s="118"/>
      <c r="S471" s="35"/>
      <c r="T471" s="35"/>
      <c r="U471" s="118"/>
    </row>
    <row r="472" spans="8:21" x14ac:dyDescent="0.25">
      <c r="H472" s="118"/>
      <c r="I472" s="118"/>
      <c r="J472" s="118"/>
      <c r="K472" s="118"/>
      <c r="L472" s="118"/>
      <c r="M472" s="118"/>
      <c r="N472" s="413"/>
      <c r="O472" s="118"/>
      <c r="P472" s="118"/>
      <c r="Q472" s="118"/>
      <c r="R472" s="118"/>
      <c r="S472" s="35"/>
      <c r="T472" s="35"/>
      <c r="U472" s="118"/>
    </row>
    <row r="473" spans="8:21" x14ac:dyDescent="0.25">
      <c r="H473" s="118"/>
      <c r="I473" s="118"/>
      <c r="J473" s="118"/>
      <c r="K473" s="118"/>
      <c r="L473" s="118"/>
      <c r="M473" s="118"/>
      <c r="N473" s="413"/>
      <c r="O473" s="118"/>
      <c r="P473" s="118"/>
      <c r="Q473" s="118"/>
      <c r="R473" s="118"/>
      <c r="S473" s="35"/>
      <c r="T473" s="35"/>
      <c r="U473" s="118"/>
    </row>
    <row r="474" spans="8:21" x14ac:dyDescent="0.25">
      <c r="H474" s="118"/>
      <c r="I474" s="118"/>
      <c r="J474" s="118"/>
      <c r="K474" s="118"/>
      <c r="L474" s="118"/>
      <c r="M474" s="118"/>
      <c r="N474" s="413"/>
      <c r="O474" s="118"/>
      <c r="P474" s="118"/>
      <c r="Q474" s="118"/>
      <c r="R474" s="118"/>
      <c r="S474" s="35"/>
      <c r="T474" s="35"/>
      <c r="U474" s="118"/>
    </row>
    <row r="475" spans="8:21" x14ac:dyDescent="0.25">
      <c r="H475" s="118"/>
      <c r="I475" s="118"/>
      <c r="J475" s="118"/>
      <c r="K475" s="118"/>
      <c r="L475" s="118"/>
      <c r="M475" s="118"/>
      <c r="N475" s="413"/>
      <c r="O475" s="118"/>
      <c r="P475" s="118"/>
      <c r="Q475" s="118"/>
      <c r="R475" s="118"/>
      <c r="S475" s="35"/>
      <c r="T475" s="35"/>
      <c r="U475" s="118"/>
    </row>
    <row r="476" spans="8:21" x14ac:dyDescent="0.25">
      <c r="H476" s="118"/>
      <c r="I476" s="118"/>
      <c r="J476" s="118"/>
      <c r="K476" s="118"/>
      <c r="L476" s="118"/>
      <c r="M476" s="118"/>
      <c r="N476" s="413"/>
      <c r="O476" s="118"/>
      <c r="P476" s="118"/>
      <c r="Q476" s="118"/>
      <c r="R476" s="118"/>
      <c r="S476" s="35"/>
      <c r="T476" s="35"/>
      <c r="U476" s="118"/>
    </row>
    <row r="477" spans="8:21" x14ac:dyDescent="0.25">
      <c r="H477" s="118"/>
      <c r="I477" s="118"/>
      <c r="J477" s="118"/>
      <c r="K477" s="118"/>
      <c r="L477" s="118"/>
      <c r="M477" s="118"/>
      <c r="N477" s="413"/>
      <c r="O477" s="118"/>
      <c r="P477" s="118"/>
      <c r="Q477" s="118"/>
      <c r="R477" s="118"/>
      <c r="S477" s="35"/>
      <c r="T477" s="35"/>
      <c r="U477" s="118"/>
    </row>
    <row r="478" spans="8:21" x14ac:dyDescent="0.25">
      <c r="H478" s="118"/>
      <c r="I478" s="118"/>
      <c r="J478" s="118"/>
      <c r="K478" s="118"/>
      <c r="L478" s="118"/>
      <c r="M478" s="118"/>
      <c r="N478" s="413"/>
      <c r="O478" s="118"/>
      <c r="P478" s="118"/>
      <c r="Q478" s="118"/>
      <c r="R478" s="118"/>
      <c r="S478" s="35"/>
      <c r="T478" s="35"/>
      <c r="U478" s="118"/>
    </row>
    <row r="479" spans="8:21" x14ac:dyDescent="0.25">
      <c r="H479" s="118"/>
      <c r="I479" s="118"/>
      <c r="J479" s="118"/>
      <c r="K479" s="118"/>
      <c r="L479" s="118"/>
      <c r="M479" s="118"/>
      <c r="N479" s="413"/>
      <c r="O479" s="118"/>
      <c r="P479" s="118"/>
      <c r="Q479" s="118"/>
      <c r="R479" s="118"/>
      <c r="S479" s="35"/>
      <c r="T479" s="35"/>
      <c r="U479" s="118"/>
    </row>
    <row r="480" spans="8:21" x14ac:dyDescent="0.25">
      <c r="H480" s="118"/>
      <c r="I480" s="118"/>
      <c r="J480" s="118"/>
      <c r="K480" s="118"/>
      <c r="L480" s="118"/>
      <c r="M480" s="118"/>
      <c r="N480" s="413"/>
      <c r="O480" s="118"/>
      <c r="P480" s="118"/>
      <c r="Q480" s="118"/>
      <c r="R480" s="118"/>
      <c r="S480" s="35"/>
      <c r="T480" s="35"/>
      <c r="U480" s="118"/>
    </row>
    <row r="481" spans="8:21" x14ac:dyDescent="0.25">
      <c r="H481" s="118"/>
      <c r="I481" s="118"/>
      <c r="J481" s="118"/>
      <c r="K481" s="118"/>
      <c r="L481" s="118"/>
      <c r="M481" s="118"/>
      <c r="N481" s="413"/>
      <c r="O481" s="118"/>
      <c r="P481" s="118"/>
      <c r="Q481" s="118"/>
      <c r="R481" s="118"/>
      <c r="S481" s="35"/>
      <c r="T481" s="35"/>
      <c r="U481" s="118"/>
    </row>
    <row r="482" spans="8:21" x14ac:dyDescent="0.25">
      <c r="H482" s="118"/>
      <c r="I482" s="118"/>
      <c r="J482" s="118"/>
      <c r="K482" s="118"/>
      <c r="L482" s="118"/>
      <c r="M482" s="118"/>
      <c r="N482" s="413"/>
      <c r="O482" s="118"/>
      <c r="P482" s="118"/>
      <c r="Q482" s="118"/>
      <c r="R482" s="118"/>
      <c r="S482" s="35"/>
      <c r="T482" s="35"/>
      <c r="U482" s="118"/>
    </row>
    <row r="483" spans="8:21" x14ac:dyDescent="0.25">
      <c r="H483" s="118"/>
      <c r="I483" s="118"/>
      <c r="J483" s="118"/>
      <c r="K483" s="118"/>
      <c r="L483" s="118"/>
      <c r="M483" s="118"/>
      <c r="N483" s="413"/>
      <c r="O483" s="118"/>
      <c r="P483" s="118"/>
      <c r="Q483" s="118"/>
      <c r="R483" s="118"/>
      <c r="S483" s="35"/>
      <c r="T483" s="35"/>
      <c r="U483" s="118"/>
    </row>
    <row r="484" spans="8:21" x14ac:dyDescent="0.25">
      <c r="H484" s="118"/>
      <c r="I484" s="118"/>
      <c r="J484" s="118"/>
      <c r="K484" s="118"/>
      <c r="L484" s="118"/>
      <c r="M484" s="118"/>
      <c r="N484" s="413"/>
      <c r="O484" s="118"/>
      <c r="P484" s="118"/>
      <c r="Q484" s="118"/>
      <c r="R484" s="118"/>
      <c r="S484" s="35"/>
      <c r="T484" s="35"/>
      <c r="U484" s="118"/>
    </row>
    <row r="485" spans="8:21" x14ac:dyDescent="0.25">
      <c r="H485" s="118"/>
      <c r="I485" s="118"/>
      <c r="J485" s="118"/>
      <c r="K485" s="118"/>
      <c r="L485" s="118"/>
      <c r="M485" s="118"/>
      <c r="N485" s="413"/>
      <c r="O485" s="118"/>
      <c r="P485" s="118"/>
      <c r="Q485" s="118"/>
      <c r="R485" s="118"/>
      <c r="S485" s="35"/>
      <c r="T485" s="35"/>
      <c r="U485" s="118"/>
    </row>
    <row r="486" spans="8:21" x14ac:dyDescent="0.25">
      <c r="H486" s="118"/>
      <c r="I486" s="118"/>
      <c r="J486" s="118"/>
      <c r="K486" s="118"/>
      <c r="L486" s="118"/>
      <c r="M486" s="118"/>
      <c r="N486" s="413"/>
      <c r="O486" s="118"/>
      <c r="P486" s="118"/>
      <c r="Q486" s="118"/>
      <c r="R486" s="118"/>
      <c r="S486" s="35"/>
      <c r="T486" s="35"/>
      <c r="U486" s="118"/>
    </row>
    <row r="487" spans="8:21" x14ac:dyDescent="0.25">
      <c r="H487" s="118"/>
      <c r="I487" s="118"/>
      <c r="J487" s="118"/>
      <c r="K487" s="118"/>
      <c r="L487" s="118"/>
      <c r="M487" s="118"/>
      <c r="N487" s="413"/>
      <c r="O487" s="118"/>
      <c r="P487" s="118"/>
      <c r="Q487" s="118"/>
      <c r="R487" s="118"/>
      <c r="S487" s="35"/>
      <c r="T487" s="35"/>
      <c r="U487" s="118"/>
    </row>
    <row r="488" spans="8:21" x14ac:dyDescent="0.25">
      <c r="H488" s="118"/>
      <c r="I488" s="118"/>
      <c r="J488" s="118"/>
      <c r="K488" s="118"/>
      <c r="L488" s="118"/>
      <c r="M488" s="118"/>
      <c r="N488" s="413"/>
      <c r="O488" s="118"/>
      <c r="P488" s="118"/>
      <c r="Q488" s="118"/>
      <c r="R488" s="118"/>
      <c r="S488" s="35"/>
      <c r="T488" s="35"/>
      <c r="U488" s="118"/>
    </row>
    <row r="489" spans="8:21" x14ac:dyDescent="0.25">
      <c r="H489" s="118"/>
      <c r="I489" s="118"/>
      <c r="J489" s="118"/>
      <c r="K489" s="118"/>
      <c r="L489" s="118"/>
      <c r="M489" s="118"/>
      <c r="N489" s="413"/>
      <c r="O489" s="118"/>
      <c r="P489" s="118"/>
      <c r="Q489" s="118"/>
      <c r="R489" s="118"/>
      <c r="S489" s="35"/>
      <c r="T489" s="35"/>
      <c r="U489" s="118"/>
    </row>
    <row r="490" spans="8:21" x14ac:dyDescent="0.25">
      <c r="H490" s="118"/>
      <c r="I490" s="118"/>
      <c r="J490" s="118"/>
      <c r="K490" s="118"/>
      <c r="L490" s="118"/>
      <c r="M490" s="118"/>
      <c r="N490" s="413"/>
      <c r="O490" s="118"/>
      <c r="P490" s="118"/>
      <c r="Q490" s="118"/>
      <c r="R490" s="118"/>
      <c r="S490" s="35"/>
      <c r="T490" s="35"/>
      <c r="U490" s="118"/>
    </row>
    <row r="491" spans="8:21" x14ac:dyDescent="0.25">
      <c r="H491" s="118"/>
      <c r="I491" s="118"/>
      <c r="J491" s="118"/>
      <c r="K491" s="118"/>
      <c r="L491" s="118"/>
      <c r="M491" s="118"/>
      <c r="N491" s="413"/>
      <c r="O491" s="118"/>
      <c r="P491" s="118"/>
      <c r="Q491" s="118"/>
      <c r="R491" s="118"/>
      <c r="S491" s="35"/>
      <c r="T491" s="35"/>
      <c r="U491" s="118"/>
    </row>
    <row r="492" spans="8:21" x14ac:dyDescent="0.25">
      <c r="H492" s="118"/>
      <c r="I492" s="118"/>
      <c r="J492" s="118"/>
      <c r="K492" s="118"/>
      <c r="L492" s="118"/>
      <c r="M492" s="118"/>
      <c r="N492" s="413"/>
      <c r="O492" s="118"/>
      <c r="P492" s="118"/>
      <c r="Q492" s="118"/>
      <c r="R492" s="118"/>
      <c r="S492" s="35"/>
      <c r="T492" s="35"/>
      <c r="U492" s="118"/>
    </row>
    <row r="493" spans="8:21" x14ac:dyDescent="0.25">
      <c r="H493" s="118"/>
      <c r="I493" s="118"/>
      <c r="J493" s="118"/>
      <c r="K493" s="118"/>
      <c r="L493" s="118"/>
      <c r="M493" s="118"/>
      <c r="N493" s="413"/>
      <c r="O493" s="118"/>
      <c r="P493" s="118"/>
      <c r="Q493" s="118"/>
      <c r="R493" s="118"/>
      <c r="S493" s="35"/>
      <c r="T493" s="35"/>
      <c r="U493" s="118"/>
    </row>
    <row r="494" spans="8:21" x14ac:dyDescent="0.25">
      <c r="H494" s="118"/>
      <c r="I494" s="118"/>
      <c r="J494" s="118"/>
      <c r="K494" s="118"/>
      <c r="L494" s="118"/>
      <c r="M494" s="118"/>
      <c r="N494" s="413"/>
      <c r="O494" s="118"/>
      <c r="P494" s="118"/>
      <c r="Q494" s="118"/>
      <c r="R494" s="118"/>
      <c r="S494" s="35"/>
      <c r="T494" s="35"/>
      <c r="U494" s="118"/>
    </row>
    <row r="495" spans="8:21" x14ac:dyDescent="0.25">
      <c r="H495" s="118"/>
      <c r="I495" s="118"/>
      <c r="J495" s="118"/>
      <c r="K495" s="118"/>
      <c r="L495" s="118"/>
      <c r="M495" s="118"/>
      <c r="N495" s="413"/>
      <c r="O495" s="118"/>
      <c r="P495" s="118"/>
      <c r="Q495" s="118"/>
      <c r="R495" s="118"/>
      <c r="S495" s="35"/>
      <c r="T495" s="35"/>
      <c r="U495" s="118"/>
    </row>
    <row r="496" spans="8:21" x14ac:dyDescent="0.25">
      <c r="H496" s="118"/>
      <c r="I496" s="118"/>
      <c r="J496" s="118"/>
      <c r="K496" s="118"/>
      <c r="L496" s="118"/>
      <c r="M496" s="118"/>
      <c r="N496" s="413"/>
      <c r="O496" s="118"/>
      <c r="P496" s="118"/>
      <c r="Q496" s="118"/>
      <c r="R496" s="118"/>
      <c r="S496" s="35"/>
      <c r="T496" s="35"/>
      <c r="U496" s="118"/>
    </row>
    <row r="497" spans="8:21" x14ac:dyDescent="0.25">
      <c r="H497" s="118"/>
      <c r="I497" s="118"/>
      <c r="J497" s="118"/>
      <c r="K497" s="118"/>
      <c r="L497" s="118"/>
      <c r="M497" s="118"/>
      <c r="N497" s="413"/>
      <c r="O497" s="118"/>
      <c r="P497" s="118"/>
      <c r="Q497" s="118"/>
      <c r="R497" s="118"/>
      <c r="S497" s="35"/>
      <c r="T497" s="35"/>
      <c r="U497" s="118"/>
    </row>
    <row r="498" spans="8:21" x14ac:dyDescent="0.25">
      <c r="H498" s="118"/>
      <c r="I498" s="118"/>
      <c r="J498" s="118"/>
      <c r="K498" s="118"/>
      <c r="L498" s="118"/>
      <c r="M498" s="118"/>
      <c r="N498" s="413"/>
      <c r="O498" s="118"/>
      <c r="P498" s="118"/>
      <c r="Q498" s="118"/>
      <c r="R498" s="118"/>
      <c r="S498" s="35"/>
      <c r="T498" s="35"/>
      <c r="U498" s="118"/>
    </row>
    <row r="499" spans="8:21" x14ac:dyDescent="0.25">
      <c r="H499" s="118"/>
      <c r="I499" s="118"/>
      <c r="J499" s="118"/>
      <c r="K499" s="118"/>
      <c r="L499" s="118"/>
      <c r="M499" s="118"/>
      <c r="N499" s="413"/>
      <c r="O499" s="118"/>
      <c r="P499" s="118"/>
      <c r="Q499" s="118"/>
      <c r="R499" s="118"/>
      <c r="S499" s="35"/>
      <c r="T499" s="35"/>
      <c r="U499" s="118"/>
    </row>
    <row r="500" spans="8:21" x14ac:dyDescent="0.25">
      <c r="H500" s="118"/>
      <c r="I500" s="118"/>
      <c r="J500" s="118"/>
      <c r="K500" s="118"/>
      <c r="L500" s="118"/>
      <c r="M500" s="118"/>
      <c r="N500" s="413"/>
      <c r="O500" s="118"/>
      <c r="P500" s="118"/>
      <c r="Q500" s="118"/>
      <c r="R500" s="118"/>
      <c r="S500" s="35"/>
      <c r="T500" s="35"/>
      <c r="U500" s="118"/>
    </row>
    <row r="501" spans="8:21" x14ac:dyDescent="0.25">
      <c r="H501" s="118"/>
      <c r="I501" s="118"/>
      <c r="J501" s="118"/>
      <c r="K501" s="118"/>
      <c r="L501" s="118"/>
      <c r="M501" s="118"/>
      <c r="N501" s="413"/>
      <c r="O501" s="118"/>
      <c r="P501" s="118"/>
      <c r="Q501" s="118"/>
      <c r="R501" s="118"/>
      <c r="S501" s="35"/>
      <c r="T501" s="35"/>
      <c r="U501" s="118"/>
    </row>
    <row r="502" spans="8:21" x14ac:dyDescent="0.25">
      <c r="H502" s="118"/>
      <c r="I502" s="118"/>
      <c r="J502" s="118"/>
      <c r="K502" s="118"/>
      <c r="L502" s="118"/>
      <c r="M502" s="118"/>
      <c r="N502" s="413"/>
      <c r="O502" s="118"/>
      <c r="P502" s="118"/>
      <c r="Q502" s="118"/>
      <c r="R502" s="118"/>
      <c r="S502" s="35"/>
      <c r="T502" s="35"/>
      <c r="U502" s="118"/>
    </row>
    <row r="503" spans="8:21" x14ac:dyDescent="0.25">
      <c r="H503" s="118"/>
      <c r="I503" s="118"/>
      <c r="J503" s="118"/>
      <c r="K503" s="118"/>
      <c r="L503" s="118"/>
      <c r="M503" s="118"/>
      <c r="N503" s="413"/>
      <c r="O503" s="118"/>
      <c r="P503" s="118"/>
      <c r="Q503" s="118"/>
      <c r="R503" s="118"/>
      <c r="S503" s="35"/>
      <c r="T503" s="35"/>
      <c r="U503" s="118"/>
    </row>
    <row r="504" spans="8:21" x14ac:dyDescent="0.25">
      <c r="H504" s="118"/>
      <c r="I504" s="118"/>
      <c r="J504" s="118"/>
      <c r="K504" s="118"/>
      <c r="L504" s="118"/>
      <c r="M504" s="118"/>
      <c r="N504" s="413"/>
      <c r="O504" s="118"/>
      <c r="P504" s="118"/>
      <c r="Q504" s="118"/>
      <c r="R504" s="118"/>
      <c r="S504" s="35"/>
      <c r="T504" s="35"/>
      <c r="U504" s="118"/>
    </row>
    <row r="505" spans="8:21" x14ac:dyDescent="0.25">
      <c r="H505" s="118"/>
      <c r="I505" s="118"/>
      <c r="J505" s="118"/>
      <c r="K505" s="118"/>
      <c r="L505" s="118"/>
      <c r="M505" s="118"/>
      <c r="N505" s="413"/>
      <c r="O505" s="118"/>
      <c r="P505" s="118"/>
      <c r="Q505" s="118"/>
      <c r="R505" s="118"/>
      <c r="S505" s="35"/>
      <c r="T505" s="35"/>
      <c r="U505" s="118"/>
    </row>
    <row r="506" spans="8:21" x14ac:dyDescent="0.25">
      <c r="H506" s="118"/>
      <c r="I506" s="118"/>
      <c r="J506" s="118"/>
      <c r="K506" s="118"/>
      <c r="L506" s="118"/>
      <c r="M506" s="118"/>
      <c r="N506" s="413"/>
      <c r="O506" s="118"/>
      <c r="P506" s="118"/>
      <c r="Q506" s="118"/>
      <c r="R506" s="118"/>
      <c r="S506" s="35"/>
      <c r="T506" s="35"/>
      <c r="U506" s="118"/>
    </row>
    <row r="507" spans="8:21" x14ac:dyDescent="0.25">
      <c r="H507" s="118"/>
      <c r="I507" s="118"/>
      <c r="J507" s="118"/>
      <c r="K507" s="118"/>
      <c r="L507" s="118"/>
      <c r="M507" s="118"/>
      <c r="N507" s="413"/>
      <c r="O507" s="118"/>
      <c r="P507" s="118"/>
      <c r="Q507" s="118"/>
      <c r="R507" s="118"/>
      <c r="S507" s="35"/>
      <c r="T507" s="35"/>
      <c r="U507" s="118"/>
    </row>
    <row r="508" spans="8:21" x14ac:dyDescent="0.25">
      <c r="H508" s="118"/>
      <c r="I508" s="118"/>
      <c r="J508" s="118"/>
      <c r="K508" s="118"/>
      <c r="L508" s="118"/>
      <c r="M508" s="118"/>
      <c r="N508" s="413"/>
      <c r="O508" s="118"/>
      <c r="P508" s="118"/>
      <c r="Q508" s="118"/>
      <c r="R508" s="118"/>
      <c r="S508" s="35"/>
      <c r="T508" s="35"/>
      <c r="U508" s="118"/>
    </row>
    <row r="509" spans="8:21" x14ac:dyDescent="0.25">
      <c r="H509" s="118"/>
      <c r="I509" s="118"/>
      <c r="J509" s="118"/>
      <c r="K509" s="118"/>
      <c r="L509" s="118"/>
      <c r="M509" s="118"/>
      <c r="N509" s="413"/>
      <c r="O509" s="118"/>
      <c r="P509" s="118"/>
      <c r="Q509" s="118"/>
      <c r="R509" s="118"/>
      <c r="S509" s="35"/>
      <c r="T509" s="35"/>
      <c r="U509" s="118"/>
    </row>
    <row r="510" spans="8:21" x14ac:dyDescent="0.25">
      <c r="H510" s="118"/>
      <c r="I510" s="118"/>
      <c r="J510" s="118"/>
      <c r="K510" s="118"/>
      <c r="L510" s="118"/>
      <c r="M510" s="118"/>
      <c r="N510" s="413"/>
      <c r="O510" s="118"/>
      <c r="P510" s="118"/>
      <c r="Q510" s="118"/>
      <c r="R510" s="118"/>
      <c r="S510" s="35"/>
      <c r="T510" s="35"/>
      <c r="U510" s="118"/>
    </row>
    <row r="511" spans="8:21" x14ac:dyDescent="0.25">
      <c r="H511" s="118"/>
      <c r="I511" s="118"/>
      <c r="J511" s="118"/>
      <c r="K511" s="118"/>
      <c r="L511" s="118"/>
      <c r="M511" s="118"/>
      <c r="N511" s="413"/>
      <c r="O511" s="118"/>
      <c r="P511" s="118"/>
      <c r="Q511" s="118"/>
      <c r="R511" s="118"/>
      <c r="S511" s="35"/>
      <c r="T511" s="35"/>
      <c r="U511" s="118"/>
    </row>
    <row r="512" spans="8:21" x14ac:dyDescent="0.25">
      <c r="H512" s="118"/>
      <c r="I512" s="118"/>
      <c r="J512" s="118"/>
      <c r="K512" s="118"/>
      <c r="L512" s="118"/>
      <c r="M512" s="118"/>
      <c r="N512" s="413"/>
      <c r="O512" s="118"/>
      <c r="P512" s="118"/>
      <c r="Q512" s="118"/>
      <c r="R512" s="118"/>
      <c r="S512" s="35"/>
      <c r="T512" s="35"/>
      <c r="U512" s="118"/>
    </row>
    <row r="513" spans="8:21" x14ac:dyDescent="0.25">
      <c r="H513" s="118"/>
      <c r="I513" s="118"/>
      <c r="J513" s="118"/>
      <c r="K513" s="118"/>
      <c r="L513" s="118"/>
      <c r="M513" s="118"/>
      <c r="N513" s="413"/>
      <c r="O513" s="118"/>
      <c r="P513" s="118"/>
      <c r="Q513" s="118"/>
      <c r="R513" s="118"/>
      <c r="S513" s="35"/>
      <c r="T513" s="35"/>
      <c r="U513" s="118"/>
    </row>
    <row r="514" spans="8:21" x14ac:dyDescent="0.25">
      <c r="H514" s="118"/>
      <c r="I514" s="118"/>
      <c r="J514" s="118"/>
      <c r="K514" s="118"/>
      <c r="L514" s="118"/>
      <c r="M514" s="118"/>
      <c r="N514" s="413"/>
      <c r="O514" s="118"/>
      <c r="P514" s="118"/>
      <c r="Q514" s="118"/>
      <c r="R514" s="118"/>
      <c r="S514" s="35"/>
      <c r="T514" s="35"/>
      <c r="U514" s="118"/>
    </row>
    <row r="515" spans="8:21" x14ac:dyDescent="0.25">
      <c r="H515" s="118"/>
      <c r="I515" s="118"/>
      <c r="J515" s="118"/>
      <c r="K515" s="118"/>
      <c r="L515" s="118"/>
      <c r="M515" s="118"/>
      <c r="N515" s="413"/>
      <c r="O515" s="118"/>
      <c r="P515" s="118"/>
      <c r="Q515" s="118"/>
      <c r="R515" s="118"/>
      <c r="S515" s="35"/>
      <c r="T515" s="35"/>
      <c r="U515" s="118"/>
    </row>
    <row r="516" spans="8:21" x14ac:dyDescent="0.25">
      <c r="H516" s="118"/>
      <c r="I516" s="118"/>
      <c r="J516" s="118"/>
      <c r="K516" s="118"/>
      <c r="L516" s="118"/>
      <c r="M516" s="118"/>
      <c r="N516" s="413"/>
      <c r="O516" s="118"/>
      <c r="P516" s="118"/>
      <c r="Q516" s="118"/>
      <c r="R516" s="118"/>
      <c r="S516" s="35"/>
      <c r="T516" s="35"/>
      <c r="U516" s="118"/>
    </row>
    <row r="517" spans="8:21" x14ac:dyDescent="0.25">
      <c r="H517" s="118"/>
      <c r="I517" s="118"/>
      <c r="J517" s="118"/>
      <c r="K517" s="118"/>
      <c r="L517" s="118"/>
      <c r="M517" s="118"/>
      <c r="N517" s="413"/>
      <c r="O517" s="118"/>
      <c r="P517" s="118"/>
      <c r="Q517" s="118"/>
      <c r="R517" s="118"/>
      <c r="S517" s="35"/>
      <c r="T517" s="35"/>
      <c r="U517" s="118"/>
    </row>
    <row r="518" spans="8:21" x14ac:dyDescent="0.25">
      <c r="H518" s="118"/>
      <c r="I518" s="118"/>
      <c r="J518" s="118"/>
      <c r="K518" s="118"/>
      <c r="L518" s="118"/>
      <c r="M518" s="118"/>
      <c r="N518" s="413"/>
      <c r="O518" s="118"/>
      <c r="P518" s="118"/>
      <c r="Q518" s="118"/>
      <c r="R518" s="118"/>
      <c r="S518" s="35"/>
      <c r="T518" s="35"/>
      <c r="U518" s="118"/>
    </row>
    <row r="519" spans="8:21" x14ac:dyDescent="0.25">
      <c r="H519" s="118"/>
      <c r="I519" s="118"/>
      <c r="J519" s="118"/>
      <c r="K519" s="118"/>
      <c r="L519" s="118"/>
      <c r="M519" s="118"/>
      <c r="N519" s="413"/>
      <c r="O519" s="118"/>
      <c r="P519" s="118"/>
      <c r="Q519" s="118"/>
      <c r="R519" s="118"/>
      <c r="S519" s="35"/>
      <c r="T519" s="35"/>
      <c r="U519" s="118"/>
    </row>
    <row r="520" spans="8:21" x14ac:dyDescent="0.25">
      <c r="H520" s="118"/>
      <c r="I520" s="118"/>
      <c r="J520" s="118"/>
      <c r="K520" s="118"/>
      <c r="L520" s="118"/>
      <c r="M520" s="118"/>
      <c r="N520" s="413"/>
      <c r="O520" s="118"/>
      <c r="P520" s="118"/>
      <c r="Q520" s="118"/>
      <c r="R520" s="118"/>
      <c r="S520" s="35"/>
      <c r="T520" s="35"/>
      <c r="U520" s="118"/>
    </row>
    <row r="521" spans="8:21" x14ac:dyDescent="0.25">
      <c r="H521" s="118"/>
      <c r="I521" s="118"/>
      <c r="J521" s="118"/>
      <c r="K521" s="118"/>
      <c r="L521" s="118"/>
      <c r="M521" s="118"/>
      <c r="N521" s="413"/>
      <c r="O521" s="118"/>
      <c r="P521" s="118"/>
      <c r="Q521" s="118"/>
      <c r="R521" s="118"/>
      <c r="S521" s="35"/>
      <c r="T521" s="35"/>
      <c r="U521" s="118"/>
    </row>
    <row r="522" spans="8:21" x14ac:dyDescent="0.25">
      <c r="H522" s="118"/>
      <c r="I522" s="118"/>
      <c r="J522" s="118"/>
      <c r="K522" s="118"/>
      <c r="L522" s="118"/>
      <c r="M522" s="118"/>
      <c r="N522" s="413"/>
      <c r="O522" s="118"/>
      <c r="P522" s="118"/>
      <c r="Q522" s="118"/>
      <c r="R522" s="118"/>
      <c r="S522" s="35"/>
      <c r="T522" s="35"/>
      <c r="U522" s="118"/>
    </row>
    <row r="523" spans="8:21" x14ac:dyDescent="0.25">
      <c r="H523" s="118"/>
      <c r="I523" s="118"/>
      <c r="J523" s="118"/>
      <c r="K523" s="118"/>
      <c r="L523" s="118"/>
      <c r="M523" s="118"/>
      <c r="N523" s="413"/>
      <c r="O523" s="118"/>
      <c r="P523" s="118"/>
      <c r="Q523" s="118"/>
      <c r="R523" s="118"/>
      <c r="S523" s="35"/>
      <c r="T523" s="35"/>
      <c r="U523" s="118"/>
    </row>
    <row r="524" spans="8:21" x14ac:dyDescent="0.25">
      <c r="H524" s="118"/>
      <c r="I524" s="118"/>
      <c r="J524" s="118"/>
      <c r="K524" s="118"/>
      <c r="L524" s="118"/>
      <c r="M524" s="118"/>
      <c r="N524" s="413"/>
      <c r="O524" s="118"/>
      <c r="P524" s="118"/>
      <c r="Q524" s="118"/>
      <c r="R524" s="118"/>
      <c r="S524" s="35"/>
      <c r="T524" s="35"/>
      <c r="U524" s="118"/>
    </row>
    <row r="525" spans="8:21" x14ac:dyDescent="0.25">
      <c r="H525" s="118"/>
      <c r="I525" s="118"/>
      <c r="J525" s="118"/>
      <c r="K525" s="118"/>
      <c r="L525" s="118"/>
      <c r="M525" s="118"/>
      <c r="N525" s="413"/>
      <c r="O525" s="118"/>
      <c r="P525" s="118"/>
      <c r="Q525" s="118"/>
      <c r="R525" s="118"/>
      <c r="S525" s="35"/>
      <c r="T525" s="35"/>
      <c r="U525" s="118"/>
    </row>
    <row r="526" spans="8:21" x14ac:dyDescent="0.25">
      <c r="H526" s="118"/>
      <c r="I526" s="118"/>
      <c r="J526" s="118"/>
      <c r="K526" s="118"/>
      <c r="L526" s="118"/>
      <c r="M526" s="118"/>
      <c r="N526" s="413"/>
      <c r="O526" s="118"/>
      <c r="P526" s="118"/>
      <c r="Q526" s="118"/>
      <c r="R526" s="118"/>
      <c r="S526" s="35"/>
      <c r="T526" s="35"/>
      <c r="U526" s="118"/>
    </row>
    <row r="527" spans="8:21" x14ac:dyDescent="0.25">
      <c r="H527" s="118"/>
      <c r="I527" s="118"/>
      <c r="J527" s="118"/>
      <c r="K527" s="118"/>
      <c r="L527" s="118"/>
      <c r="M527" s="118"/>
      <c r="N527" s="413"/>
      <c r="O527" s="118"/>
      <c r="P527" s="118"/>
      <c r="Q527" s="118"/>
      <c r="R527" s="118"/>
      <c r="S527" s="35"/>
      <c r="T527" s="35"/>
      <c r="U527" s="118"/>
    </row>
    <row r="528" spans="8:21" x14ac:dyDescent="0.25">
      <c r="H528" s="118"/>
      <c r="I528" s="118"/>
      <c r="J528" s="118"/>
      <c r="K528" s="118"/>
      <c r="L528" s="118"/>
      <c r="M528" s="118"/>
      <c r="N528" s="413"/>
      <c r="O528" s="118"/>
      <c r="P528" s="118"/>
      <c r="Q528" s="118"/>
      <c r="R528" s="118"/>
      <c r="S528" s="35"/>
      <c r="T528" s="35"/>
      <c r="U528" s="118"/>
    </row>
    <row r="529" spans="8:21" x14ac:dyDescent="0.25">
      <c r="H529" s="118"/>
      <c r="I529" s="118"/>
      <c r="J529" s="118"/>
      <c r="K529" s="118"/>
      <c r="L529" s="118"/>
      <c r="M529" s="118"/>
      <c r="N529" s="413"/>
      <c r="O529" s="118"/>
      <c r="P529" s="118"/>
      <c r="Q529" s="118"/>
      <c r="R529" s="118"/>
      <c r="S529" s="35"/>
      <c r="T529" s="35"/>
      <c r="U529" s="118"/>
    </row>
    <row r="530" spans="8:21" x14ac:dyDescent="0.25">
      <c r="H530" s="118"/>
      <c r="I530" s="118"/>
      <c r="J530" s="118"/>
      <c r="K530" s="118"/>
      <c r="L530" s="118"/>
      <c r="M530" s="118"/>
      <c r="N530" s="413"/>
      <c r="O530" s="118"/>
      <c r="P530" s="118"/>
      <c r="Q530" s="118"/>
      <c r="R530" s="118"/>
      <c r="S530" s="35"/>
      <c r="T530" s="35"/>
      <c r="U530" s="118"/>
    </row>
    <row r="531" spans="8:21" x14ac:dyDescent="0.25">
      <c r="H531" s="118"/>
      <c r="I531" s="118"/>
      <c r="J531" s="118"/>
      <c r="K531" s="118"/>
      <c r="L531" s="118"/>
      <c r="M531" s="118"/>
      <c r="N531" s="413"/>
      <c r="O531" s="118"/>
      <c r="P531" s="118"/>
      <c r="Q531" s="118"/>
      <c r="R531" s="118"/>
      <c r="S531" s="35"/>
      <c r="T531" s="35"/>
      <c r="U531" s="118"/>
    </row>
    <row r="532" spans="8:21" x14ac:dyDescent="0.25">
      <c r="H532" s="118"/>
      <c r="I532" s="118"/>
      <c r="J532" s="118"/>
      <c r="K532" s="118"/>
      <c r="L532" s="118"/>
      <c r="M532" s="118"/>
      <c r="N532" s="413"/>
      <c r="O532" s="118"/>
      <c r="P532" s="118"/>
      <c r="Q532" s="118"/>
      <c r="R532" s="118"/>
      <c r="S532" s="35"/>
      <c r="T532" s="35"/>
      <c r="U532" s="118"/>
    </row>
    <row r="533" spans="8:21" x14ac:dyDescent="0.25">
      <c r="H533" s="118"/>
      <c r="I533" s="118"/>
      <c r="J533" s="118"/>
      <c r="K533" s="118"/>
      <c r="L533" s="118"/>
      <c r="M533" s="118"/>
      <c r="N533" s="413"/>
      <c r="O533" s="118"/>
      <c r="P533" s="118"/>
      <c r="Q533" s="118"/>
      <c r="R533" s="118"/>
      <c r="S533" s="35"/>
      <c r="T533" s="35"/>
      <c r="U533" s="118"/>
    </row>
    <row r="534" spans="8:21" x14ac:dyDescent="0.25">
      <c r="H534" s="118"/>
      <c r="I534" s="118"/>
      <c r="J534" s="118"/>
      <c r="K534" s="118"/>
      <c r="L534" s="118"/>
      <c r="M534" s="118"/>
      <c r="N534" s="413"/>
      <c r="O534" s="118"/>
      <c r="P534" s="118"/>
      <c r="Q534" s="118"/>
      <c r="R534" s="118"/>
      <c r="S534" s="35"/>
      <c r="T534" s="35"/>
      <c r="U534" s="118"/>
    </row>
    <row r="535" spans="8:21" x14ac:dyDescent="0.25">
      <c r="H535" s="118"/>
      <c r="I535" s="118"/>
      <c r="J535" s="118"/>
      <c r="K535" s="118"/>
      <c r="L535" s="118"/>
      <c r="M535" s="118"/>
      <c r="N535" s="413"/>
      <c r="O535" s="118"/>
      <c r="P535" s="118"/>
      <c r="Q535" s="118"/>
      <c r="R535" s="118"/>
      <c r="S535" s="35"/>
      <c r="T535" s="35"/>
      <c r="U535" s="118"/>
    </row>
    <row r="536" spans="8:21" x14ac:dyDescent="0.25">
      <c r="H536" s="118"/>
      <c r="I536" s="118"/>
      <c r="J536" s="118"/>
      <c r="K536" s="118"/>
      <c r="L536" s="118"/>
      <c r="M536" s="118"/>
      <c r="N536" s="413"/>
      <c r="O536" s="118"/>
      <c r="P536" s="118"/>
      <c r="Q536" s="118"/>
      <c r="R536" s="118"/>
      <c r="S536" s="35"/>
      <c r="T536" s="35"/>
      <c r="U536" s="118"/>
    </row>
    <row r="537" spans="8:21" x14ac:dyDescent="0.25">
      <c r="H537" s="118"/>
      <c r="I537" s="118"/>
      <c r="J537" s="118"/>
      <c r="K537" s="118"/>
      <c r="L537" s="118"/>
      <c r="M537" s="118"/>
      <c r="N537" s="413"/>
      <c r="O537" s="118"/>
      <c r="P537" s="118"/>
      <c r="Q537" s="118"/>
      <c r="R537" s="118"/>
      <c r="S537" s="35"/>
      <c r="T537" s="35"/>
      <c r="U537" s="118"/>
    </row>
    <row r="538" spans="8:21" x14ac:dyDescent="0.25">
      <c r="H538" s="118"/>
      <c r="I538" s="118"/>
      <c r="J538" s="118"/>
      <c r="K538" s="118"/>
      <c r="L538" s="118"/>
      <c r="M538" s="118"/>
      <c r="N538" s="413"/>
      <c r="O538" s="118"/>
      <c r="P538" s="118"/>
      <c r="Q538" s="118"/>
      <c r="R538" s="118"/>
      <c r="S538" s="35"/>
      <c r="T538" s="35"/>
      <c r="U538" s="118"/>
    </row>
    <row r="539" spans="8:21" x14ac:dyDescent="0.25">
      <c r="H539" s="118"/>
      <c r="I539" s="118"/>
      <c r="J539" s="118"/>
      <c r="K539" s="118"/>
      <c r="L539" s="118"/>
      <c r="M539" s="118"/>
      <c r="N539" s="413"/>
      <c r="O539" s="118"/>
      <c r="P539" s="118"/>
      <c r="Q539" s="118"/>
      <c r="R539" s="118"/>
      <c r="S539" s="35"/>
      <c r="T539" s="35"/>
      <c r="U539" s="118"/>
    </row>
    <row r="540" spans="8:21" x14ac:dyDescent="0.25">
      <c r="H540" s="118"/>
      <c r="I540" s="118"/>
      <c r="J540" s="118"/>
      <c r="K540" s="118"/>
      <c r="L540" s="118"/>
      <c r="M540" s="118"/>
      <c r="N540" s="413"/>
      <c r="O540" s="118"/>
      <c r="P540" s="118"/>
      <c r="Q540" s="118"/>
      <c r="R540" s="118"/>
      <c r="S540" s="35"/>
      <c r="T540" s="35"/>
      <c r="U540" s="118"/>
    </row>
    <row r="541" spans="8:21" x14ac:dyDescent="0.25">
      <c r="H541" s="118"/>
      <c r="I541" s="118"/>
      <c r="J541" s="118"/>
      <c r="K541" s="118"/>
      <c r="L541" s="118"/>
      <c r="M541" s="118"/>
      <c r="N541" s="413"/>
      <c r="O541" s="118"/>
      <c r="P541" s="118"/>
      <c r="Q541" s="118"/>
      <c r="R541" s="118"/>
      <c r="S541" s="35"/>
      <c r="T541" s="35"/>
      <c r="U541" s="118"/>
    </row>
    <row r="542" spans="8:21" x14ac:dyDescent="0.25">
      <c r="H542" s="118"/>
      <c r="I542" s="118"/>
      <c r="J542" s="118"/>
      <c r="K542" s="118"/>
      <c r="L542" s="118"/>
      <c r="M542" s="118"/>
      <c r="N542" s="413"/>
      <c r="O542" s="118"/>
      <c r="P542" s="118"/>
      <c r="Q542" s="118"/>
      <c r="R542" s="118"/>
      <c r="S542" s="35"/>
      <c r="T542" s="35"/>
      <c r="U542" s="118"/>
    </row>
    <row r="543" spans="8:21" x14ac:dyDescent="0.25">
      <c r="H543" s="118"/>
      <c r="I543" s="118"/>
      <c r="J543" s="118"/>
      <c r="K543" s="118"/>
      <c r="L543" s="118"/>
      <c r="M543" s="118"/>
      <c r="N543" s="413"/>
      <c r="O543" s="118"/>
      <c r="P543" s="118"/>
      <c r="Q543" s="118"/>
      <c r="R543" s="118"/>
      <c r="S543" s="35"/>
      <c r="T543" s="35"/>
      <c r="U543" s="118"/>
    </row>
    <row r="544" spans="8:21" x14ac:dyDescent="0.25">
      <c r="H544" s="118"/>
      <c r="I544" s="118"/>
      <c r="J544" s="118"/>
      <c r="K544" s="118"/>
      <c r="L544" s="118"/>
      <c r="M544" s="118"/>
      <c r="N544" s="413"/>
      <c r="O544" s="118"/>
      <c r="P544" s="118"/>
      <c r="Q544" s="118"/>
      <c r="R544" s="118"/>
      <c r="S544" s="35"/>
      <c r="T544" s="35"/>
      <c r="U544" s="118"/>
    </row>
    <row r="545" spans="8:21" x14ac:dyDescent="0.25">
      <c r="H545" s="118"/>
      <c r="I545" s="118"/>
      <c r="J545" s="118"/>
      <c r="K545" s="118"/>
      <c r="L545" s="118"/>
      <c r="M545" s="118"/>
      <c r="N545" s="413"/>
      <c r="O545" s="118"/>
      <c r="P545" s="118"/>
      <c r="Q545" s="118"/>
      <c r="R545" s="118"/>
      <c r="S545" s="35"/>
      <c r="T545" s="35"/>
      <c r="U545" s="118"/>
    </row>
    <row r="546" spans="8:21" x14ac:dyDescent="0.25">
      <c r="H546" s="118"/>
      <c r="I546" s="118"/>
      <c r="J546" s="118"/>
      <c r="K546" s="118"/>
      <c r="L546" s="118"/>
      <c r="M546" s="118"/>
      <c r="N546" s="413"/>
      <c r="O546" s="118"/>
      <c r="P546" s="118"/>
      <c r="Q546" s="118"/>
      <c r="R546" s="118"/>
      <c r="S546" s="35"/>
      <c r="T546" s="35"/>
      <c r="U546" s="118"/>
    </row>
    <row r="547" spans="8:21" x14ac:dyDescent="0.25">
      <c r="H547" s="118"/>
      <c r="I547" s="118"/>
      <c r="J547" s="118"/>
      <c r="K547" s="118"/>
      <c r="L547" s="118"/>
      <c r="M547" s="118"/>
      <c r="N547" s="413"/>
      <c r="O547" s="118"/>
      <c r="P547" s="118"/>
      <c r="Q547" s="118"/>
      <c r="R547" s="118"/>
      <c r="S547" s="35"/>
      <c r="T547" s="35"/>
      <c r="U547" s="118"/>
    </row>
    <row r="548" spans="8:21" x14ac:dyDescent="0.25">
      <c r="H548" s="118"/>
      <c r="I548" s="118"/>
      <c r="J548" s="118"/>
      <c r="K548" s="118"/>
      <c r="L548" s="118"/>
      <c r="M548" s="118"/>
      <c r="N548" s="413"/>
      <c r="O548" s="118"/>
      <c r="P548" s="118"/>
      <c r="Q548" s="118"/>
      <c r="R548" s="118"/>
      <c r="S548" s="35"/>
      <c r="T548" s="35"/>
      <c r="U548" s="118"/>
    </row>
    <row r="549" spans="8:21" x14ac:dyDescent="0.25">
      <c r="H549" s="118"/>
      <c r="I549" s="118"/>
      <c r="J549" s="118"/>
      <c r="K549" s="118"/>
      <c r="L549" s="118"/>
      <c r="M549" s="118"/>
      <c r="N549" s="413"/>
      <c r="O549" s="118"/>
      <c r="P549" s="118"/>
      <c r="Q549" s="118"/>
      <c r="R549" s="118"/>
      <c r="S549" s="35"/>
      <c r="T549" s="35"/>
      <c r="U549" s="118"/>
    </row>
    <row r="550" spans="8:21" x14ac:dyDescent="0.25">
      <c r="H550" s="118"/>
      <c r="I550" s="118"/>
      <c r="J550" s="118"/>
      <c r="K550" s="118"/>
      <c r="L550" s="118"/>
      <c r="M550" s="118"/>
      <c r="N550" s="413"/>
      <c r="O550" s="118"/>
      <c r="P550" s="118"/>
      <c r="Q550" s="118"/>
      <c r="R550" s="118"/>
      <c r="S550" s="35"/>
      <c r="T550" s="35"/>
      <c r="U550" s="118"/>
    </row>
    <row r="551" spans="8:21" x14ac:dyDescent="0.25">
      <c r="H551" s="118"/>
      <c r="I551" s="118"/>
      <c r="J551" s="118"/>
      <c r="K551" s="118"/>
      <c r="L551" s="118"/>
      <c r="M551" s="118"/>
      <c r="N551" s="413"/>
      <c r="O551" s="118"/>
      <c r="P551" s="118"/>
      <c r="Q551" s="118"/>
      <c r="R551" s="118"/>
      <c r="S551" s="35"/>
      <c r="T551" s="35"/>
      <c r="U551" s="118"/>
    </row>
    <row r="552" spans="8:21" x14ac:dyDescent="0.25">
      <c r="H552" s="118"/>
      <c r="I552" s="118"/>
      <c r="J552" s="118"/>
      <c r="K552" s="118"/>
      <c r="L552" s="118"/>
      <c r="M552" s="118"/>
      <c r="N552" s="413"/>
      <c r="O552" s="118"/>
      <c r="P552" s="118"/>
      <c r="Q552" s="118"/>
      <c r="R552" s="118"/>
      <c r="S552" s="35"/>
      <c r="T552" s="35"/>
      <c r="U552" s="118"/>
    </row>
    <row r="553" spans="8:21" x14ac:dyDescent="0.25">
      <c r="H553" s="118"/>
      <c r="I553" s="118"/>
      <c r="J553" s="118"/>
      <c r="K553" s="118"/>
      <c r="L553" s="118"/>
      <c r="M553" s="118"/>
      <c r="N553" s="413"/>
      <c r="O553" s="118"/>
      <c r="P553" s="118"/>
      <c r="Q553" s="118"/>
      <c r="R553" s="118"/>
      <c r="S553" s="35"/>
      <c r="T553" s="35"/>
      <c r="U553" s="118"/>
    </row>
  </sheetData>
  <mergeCells count="65">
    <mergeCell ref="C30:E30"/>
    <mergeCell ref="C28:E29"/>
    <mergeCell ref="C27:E27"/>
    <mergeCell ref="I13:K13"/>
    <mergeCell ref="I14:K14"/>
    <mergeCell ref="C24:E24"/>
    <mergeCell ref="C18:E19"/>
    <mergeCell ref="I22:K24"/>
    <mergeCell ref="H22:H23"/>
    <mergeCell ref="B56:B57"/>
    <mergeCell ref="C59:E61"/>
    <mergeCell ref="C63:E63"/>
    <mergeCell ref="C62:E62"/>
    <mergeCell ref="C56:E57"/>
    <mergeCell ref="B58:B63"/>
    <mergeCell ref="C55:E55"/>
    <mergeCell ref="C38:E39"/>
    <mergeCell ref="C53:E54"/>
    <mergeCell ref="C52:E52"/>
    <mergeCell ref="B51:B54"/>
    <mergeCell ref="B46:B48"/>
    <mergeCell ref="B40:B43"/>
    <mergeCell ref="C51:E51"/>
    <mergeCell ref="C43:E43"/>
    <mergeCell ref="C45:E45"/>
    <mergeCell ref="C50:E50"/>
    <mergeCell ref="B33:B36"/>
    <mergeCell ref="B31:B32"/>
    <mergeCell ref="B38:B39"/>
    <mergeCell ref="C49:E49"/>
    <mergeCell ref="C48:E48"/>
    <mergeCell ref="C47:E47"/>
    <mergeCell ref="C42:E42"/>
    <mergeCell ref="C41:E41"/>
    <mergeCell ref="C46:E46"/>
    <mergeCell ref="C44:E44"/>
    <mergeCell ref="C40:E40"/>
    <mergeCell ref="C33:E33"/>
    <mergeCell ref="C37:E37"/>
    <mergeCell ref="C35:E36"/>
    <mergeCell ref="C34:E34"/>
    <mergeCell ref="C31:E32"/>
    <mergeCell ref="A1:E1"/>
    <mergeCell ref="H9:K10"/>
    <mergeCell ref="L9:L10"/>
    <mergeCell ref="C10:E10"/>
    <mergeCell ref="F8:F9"/>
    <mergeCell ref="A8:E9"/>
    <mergeCell ref="H3:M4"/>
    <mergeCell ref="H8:M8"/>
    <mergeCell ref="M9:M10"/>
    <mergeCell ref="A11:A22"/>
    <mergeCell ref="C23:E23"/>
    <mergeCell ref="A27:A29"/>
    <mergeCell ref="I15:K15"/>
    <mergeCell ref="I17:K17"/>
    <mergeCell ref="H21:K21"/>
    <mergeCell ref="B15:B22"/>
    <mergeCell ref="B25:B29"/>
    <mergeCell ref="C11:E14"/>
    <mergeCell ref="B11:B14"/>
    <mergeCell ref="C20:E20"/>
    <mergeCell ref="C21:E22"/>
    <mergeCell ref="C15:E17"/>
    <mergeCell ref="C25:E26"/>
  </mergeCells>
  <conditionalFormatting sqref="L11:L17">
    <cfRule type="expression" dxfId="22" priority="3">
      <formula>$H$24&lt;=0</formula>
    </cfRule>
  </conditionalFormatting>
  <conditionalFormatting sqref="H11:M17">
    <cfRule type="expression" dxfId="21" priority="261">
      <formula>$AB11=FALSE</formula>
    </cfRule>
  </conditionalFormatting>
  <conditionalFormatting sqref="A10:F63">
    <cfRule type="expression" dxfId="20" priority="2">
      <formula>$AJ10=1</formula>
    </cfRule>
  </conditionalFormatting>
  <conditionalFormatting sqref="J11:K12 J16:K16">
    <cfRule type="expression" dxfId="19" priority="1">
      <formula>$AB11=FALSE</formula>
    </cfRule>
  </conditionalFormatting>
  <hyperlinks>
    <hyperlink ref="C10" location="'1. Darbo užmokestis'!A1" display="Lentelė"/>
    <hyperlink ref="C23" location="'2. Aplinkosaugos charakteristik'!A1" display="Lentelė"/>
    <hyperlink ref="C49" location="'3. Darbuotojų patirtis'!A1" display="Lentelė"/>
    <hyperlink ref="C55" location="'3. Darbuotojų patirtis'!A1" display="Lentelė"/>
    <hyperlink ref="C49:E49" location="'14. Kokybė. Mineralinė vata'!A1" display="Mineralinės vatos kokybė"/>
    <hyperlink ref="C55:E55" location="'15. Kokybė. Trinkelės'!A1" display="Trinkelių kokybė"/>
  </hyperlinks>
  <printOptions horizontalCentered="1"/>
  <pageMargins left="0.39370078740157483" right="0.39370078740157483" top="0.39370078740157483" bottom="0.19685039370078741" header="0.31496062992125984" footer="0.31496062992125984"/>
  <pageSetup paperSize="9" scale="90" orientation="landscape" r:id="rId1"/>
  <rowBreaks count="2" manualBreakCount="2">
    <brk id="50" max="19" man="1"/>
    <brk id="67" max="16383" man="1"/>
  </rowBreaks>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5</xdr:col>
                    <xdr:colOff>304800</xdr:colOff>
                    <xdr:row>8</xdr:row>
                    <xdr:rowOff>161925</xdr:rowOff>
                  </from>
                  <to>
                    <xdr:col>5</xdr:col>
                    <xdr:colOff>581025</xdr:colOff>
                    <xdr:row>10</xdr:row>
                    <xdr:rowOff>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12</xdr:col>
                    <xdr:colOff>47625</xdr:colOff>
                    <xdr:row>9</xdr:row>
                    <xdr:rowOff>171450</xdr:rowOff>
                  </from>
                  <to>
                    <xdr:col>12</xdr:col>
                    <xdr:colOff>323850</xdr:colOff>
                    <xdr:row>11</xdr:row>
                    <xdr:rowOff>9525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5</xdr:col>
                    <xdr:colOff>304800</xdr:colOff>
                    <xdr:row>22</xdr:row>
                    <xdr:rowOff>0</xdr:rowOff>
                  </from>
                  <to>
                    <xdr:col>5</xdr:col>
                    <xdr:colOff>581025</xdr:colOff>
                    <xdr:row>23</xdr:row>
                    <xdr:rowOff>28575</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12</xdr:col>
                    <xdr:colOff>47625</xdr:colOff>
                    <xdr:row>10</xdr:row>
                    <xdr:rowOff>171450</xdr:rowOff>
                  </from>
                  <to>
                    <xdr:col>12</xdr:col>
                    <xdr:colOff>323850</xdr:colOff>
                    <xdr:row>12</xdr:row>
                    <xdr:rowOff>9525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12</xdr:col>
                    <xdr:colOff>47625</xdr:colOff>
                    <xdr:row>12</xdr:row>
                    <xdr:rowOff>0</xdr:rowOff>
                  </from>
                  <to>
                    <xdr:col>12</xdr:col>
                    <xdr:colOff>323850</xdr:colOff>
                    <xdr:row>13</xdr:row>
                    <xdr:rowOff>9525</xdr:rowOff>
                  </to>
                </anchor>
              </controlPr>
            </control>
          </mc:Choice>
        </mc:AlternateContent>
        <mc:AlternateContent xmlns:mc="http://schemas.openxmlformats.org/markup-compatibility/2006">
          <mc:Choice Requires="x14">
            <control shapeId="7180" r:id="rId9" name="Check Box 12">
              <controlPr defaultSize="0" autoFill="0" autoLine="0" autoPict="0">
                <anchor moveWithCells="1">
                  <from>
                    <xdr:col>12</xdr:col>
                    <xdr:colOff>47625</xdr:colOff>
                    <xdr:row>14</xdr:row>
                    <xdr:rowOff>0</xdr:rowOff>
                  </from>
                  <to>
                    <xdr:col>12</xdr:col>
                    <xdr:colOff>323850</xdr:colOff>
                    <xdr:row>14</xdr:row>
                    <xdr:rowOff>219075</xdr:rowOff>
                  </to>
                </anchor>
              </controlPr>
            </control>
          </mc:Choice>
        </mc:AlternateContent>
        <mc:AlternateContent xmlns:mc="http://schemas.openxmlformats.org/markup-compatibility/2006">
          <mc:Choice Requires="x14">
            <control shapeId="7182" r:id="rId10" name="Check Box 14">
              <controlPr defaultSize="0" autoFill="0" autoLine="0" autoPict="0">
                <anchor moveWithCells="1">
                  <from>
                    <xdr:col>5</xdr:col>
                    <xdr:colOff>304800</xdr:colOff>
                    <xdr:row>29</xdr:row>
                    <xdr:rowOff>0</xdr:rowOff>
                  </from>
                  <to>
                    <xdr:col>5</xdr:col>
                    <xdr:colOff>581025</xdr:colOff>
                    <xdr:row>30</xdr:row>
                    <xdr:rowOff>28575</xdr:rowOff>
                  </to>
                </anchor>
              </controlPr>
            </control>
          </mc:Choice>
        </mc:AlternateContent>
        <mc:AlternateContent xmlns:mc="http://schemas.openxmlformats.org/markup-compatibility/2006">
          <mc:Choice Requires="x14">
            <control shapeId="7183" r:id="rId11" name="Check Box 15">
              <controlPr defaultSize="0" autoFill="0" autoLine="0" autoPict="0">
                <anchor moveWithCells="1">
                  <from>
                    <xdr:col>5</xdr:col>
                    <xdr:colOff>304800</xdr:colOff>
                    <xdr:row>29</xdr:row>
                    <xdr:rowOff>0</xdr:rowOff>
                  </from>
                  <to>
                    <xdr:col>5</xdr:col>
                    <xdr:colOff>581025</xdr:colOff>
                    <xdr:row>30</xdr:row>
                    <xdr:rowOff>28575</xdr:rowOff>
                  </to>
                </anchor>
              </controlPr>
            </control>
          </mc:Choice>
        </mc:AlternateContent>
        <mc:AlternateContent xmlns:mc="http://schemas.openxmlformats.org/markup-compatibility/2006">
          <mc:Choice Requires="x14">
            <control shapeId="7184" r:id="rId12" name="Check Box 16">
              <controlPr defaultSize="0" autoFill="0" autoLine="0" autoPict="0">
                <anchor moveWithCells="1">
                  <from>
                    <xdr:col>5</xdr:col>
                    <xdr:colOff>304800</xdr:colOff>
                    <xdr:row>29</xdr:row>
                    <xdr:rowOff>0</xdr:rowOff>
                  </from>
                  <to>
                    <xdr:col>5</xdr:col>
                    <xdr:colOff>581025</xdr:colOff>
                    <xdr:row>30</xdr:row>
                    <xdr:rowOff>28575</xdr:rowOff>
                  </to>
                </anchor>
              </controlPr>
            </control>
          </mc:Choice>
        </mc:AlternateContent>
        <mc:AlternateContent xmlns:mc="http://schemas.openxmlformats.org/markup-compatibility/2006">
          <mc:Choice Requires="x14">
            <control shapeId="7192" r:id="rId13" name="Check Box 24">
              <controlPr defaultSize="0" autoFill="0" autoLine="0" autoPict="0">
                <anchor moveWithCells="1">
                  <from>
                    <xdr:col>12</xdr:col>
                    <xdr:colOff>47625</xdr:colOff>
                    <xdr:row>13</xdr:row>
                    <xdr:rowOff>0</xdr:rowOff>
                  </from>
                  <to>
                    <xdr:col>12</xdr:col>
                    <xdr:colOff>323850</xdr:colOff>
                    <xdr:row>14</xdr:row>
                    <xdr:rowOff>19050</xdr:rowOff>
                  </to>
                </anchor>
              </controlPr>
            </control>
          </mc:Choice>
        </mc:AlternateContent>
        <mc:AlternateContent xmlns:mc="http://schemas.openxmlformats.org/markup-compatibility/2006">
          <mc:Choice Requires="x14">
            <control shapeId="7194" r:id="rId14" name="Check Box 26">
              <controlPr defaultSize="0" autoFill="0" autoLine="0" autoPict="0">
                <anchor moveWithCells="1">
                  <from>
                    <xdr:col>5</xdr:col>
                    <xdr:colOff>304800</xdr:colOff>
                    <xdr:row>29</xdr:row>
                    <xdr:rowOff>0</xdr:rowOff>
                  </from>
                  <to>
                    <xdr:col>5</xdr:col>
                    <xdr:colOff>581025</xdr:colOff>
                    <xdr:row>30</xdr:row>
                    <xdr:rowOff>28575</xdr:rowOff>
                  </to>
                </anchor>
              </controlPr>
            </control>
          </mc:Choice>
        </mc:AlternateContent>
        <mc:AlternateContent xmlns:mc="http://schemas.openxmlformats.org/markup-compatibility/2006">
          <mc:Choice Requires="x14">
            <control shapeId="7196" r:id="rId15" name="Check Box 28">
              <controlPr defaultSize="0" autoFill="0" autoLine="0" autoPict="0">
                <anchor moveWithCells="1">
                  <from>
                    <xdr:col>12</xdr:col>
                    <xdr:colOff>47625</xdr:colOff>
                    <xdr:row>15</xdr:row>
                    <xdr:rowOff>0</xdr:rowOff>
                  </from>
                  <to>
                    <xdr:col>12</xdr:col>
                    <xdr:colOff>323850</xdr:colOff>
                    <xdr:row>16</xdr:row>
                    <xdr:rowOff>9525</xdr:rowOff>
                  </to>
                </anchor>
              </controlPr>
            </control>
          </mc:Choice>
        </mc:AlternateContent>
        <mc:AlternateContent xmlns:mc="http://schemas.openxmlformats.org/markup-compatibility/2006">
          <mc:Choice Requires="x14">
            <control shapeId="7197" r:id="rId16" name="Check Box 29">
              <controlPr defaultSize="0" autoFill="0" autoLine="0" autoPict="0">
                <anchor moveWithCells="1">
                  <from>
                    <xdr:col>12</xdr:col>
                    <xdr:colOff>47625</xdr:colOff>
                    <xdr:row>15</xdr:row>
                    <xdr:rowOff>200025</xdr:rowOff>
                  </from>
                  <to>
                    <xdr:col>12</xdr:col>
                    <xdr:colOff>323850</xdr:colOff>
                    <xdr:row>17</xdr:row>
                    <xdr:rowOff>9525</xdr:rowOff>
                  </to>
                </anchor>
              </controlPr>
            </control>
          </mc:Choice>
        </mc:AlternateContent>
        <mc:AlternateContent xmlns:mc="http://schemas.openxmlformats.org/markup-compatibility/2006">
          <mc:Choice Requires="x14">
            <control shapeId="7198" r:id="rId17" name="Check Box 30">
              <controlPr defaultSize="0" autoFill="0" autoLine="0" autoPict="0">
                <anchor moveWithCells="1">
                  <from>
                    <xdr:col>5</xdr:col>
                    <xdr:colOff>304800</xdr:colOff>
                    <xdr:row>29</xdr:row>
                    <xdr:rowOff>0</xdr:rowOff>
                  </from>
                  <to>
                    <xdr:col>5</xdr:col>
                    <xdr:colOff>581025</xdr:colOff>
                    <xdr:row>30</xdr:row>
                    <xdr:rowOff>28575</xdr:rowOff>
                  </to>
                </anchor>
              </controlPr>
            </control>
          </mc:Choice>
        </mc:AlternateContent>
        <mc:AlternateContent xmlns:mc="http://schemas.openxmlformats.org/markup-compatibility/2006">
          <mc:Choice Requires="x14">
            <control shapeId="7199" r:id="rId18" name="Check Box 31">
              <controlPr defaultSize="0" autoFill="0" autoLine="0" autoPict="0">
                <anchor moveWithCells="1">
                  <from>
                    <xdr:col>5</xdr:col>
                    <xdr:colOff>304800</xdr:colOff>
                    <xdr:row>29</xdr:row>
                    <xdr:rowOff>0</xdr:rowOff>
                  </from>
                  <to>
                    <xdr:col>5</xdr:col>
                    <xdr:colOff>581025</xdr:colOff>
                    <xdr:row>30</xdr:row>
                    <xdr:rowOff>28575</xdr:rowOff>
                  </to>
                </anchor>
              </controlPr>
            </control>
          </mc:Choice>
        </mc:AlternateContent>
        <mc:AlternateContent xmlns:mc="http://schemas.openxmlformats.org/markup-compatibility/2006">
          <mc:Choice Requires="x14">
            <control shapeId="7200" r:id="rId19" name="Check Box 32">
              <controlPr defaultSize="0" autoFill="0" autoLine="0" autoPict="0">
                <anchor moveWithCells="1">
                  <from>
                    <xdr:col>5</xdr:col>
                    <xdr:colOff>304800</xdr:colOff>
                    <xdr:row>29</xdr:row>
                    <xdr:rowOff>0</xdr:rowOff>
                  </from>
                  <to>
                    <xdr:col>5</xdr:col>
                    <xdr:colOff>581025</xdr:colOff>
                    <xdr:row>30</xdr:row>
                    <xdr:rowOff>28575</xdr:rowOff>
                  </to>
                </anchor>
              </controlPr>
            </control>
          </mc:Choice>
        </mc:AlternateContent>
        <mc:AlternateContent xmlns:mc="http://schemas.openxmlformats.org/markup-compatibility/2006">
          <mc:Choice Requires="x14">
            <control shapeId="7201" r:id="rId20" name="Check Box 33">
              <controlPr defaultSize="0" autoFill="0" autoLine="0" autoPict="0">
                <anchor moveWithCells="1">
                  <from>
                    <xdr:col>5</xdr:col>
                    <xdr:colOff>304800</xdr:colOff>
                    <xdr:row>29</xdr:row>
                    <xdr:rowOff>0</xdr:rowOff>
                  </from>
                  <to>
                    <xdr:col>5</xdr:col>
                    <xdr:colOff>581025</xdr:colOff>
                    <xdr:row>30</xdr:row>
                    <xdr:rowOff>28575</xdr:rowOff>
                  </to>
                </anchor>
              </controlPr>
            </control>
          </mc:Choice>
        </mc:AlternateContent>
        <mc:AlternateContent xmlns:mc="http://schemas.openxmlformats.org/markup-compatibility/2006">
          <mc:Choice Requires="x14">
            <control shapeId="7221" r:id="rId21" name="Check Box 53">
              <controlPr defaultSize="0" autoFill="0" autoLine="0" autoPict="0">
                <anchor moveWithCells="1">
                  <from>
                    <xdr:col>5</xdr:col>
                    <xdr:colOff>304800</xdr:colOff>
                    <xdr:row>29</xdr:row>
                    <xdr:rowOff>0</xdr:rowOff>
                  </from>
                  <to>
                    <xdr:col>5</xdr:col>
                    <xdr:colOff>581025</xdr:colOff>
                    <xdr:row>30</xdr:row>
                    <xdr:rowOff>28575</xdr:rowOff>
                  </to>
                </anchor>
              </controlPr>
            </control>
          </mc:Choice>
        </mc:AlternateContent>
        <mc:AlternateContent xmlns:mc="http://schemas.openxmlformats.org/markup-compatibility/2006">
          <mc:Choice Requires="x14">
            <control shapeId="7287" r:id="rId22" name="Check Box 119">
              <controlPr defaultSize="0" autoFill="0" autoLine="0" autoPict="0">
                <anchor moveWithCells="1">
                  <from>
                    <xdr:col>5</xdr:col>
                    <xdr:colOff>304800</xdr:colOff>
                    <xdr:row>29</xdr:row>
                    <xdr:rowOff>0</xdr:rowOff>
                  </from>
                  <to>
                    <xdr:col>5</xdr:col>
                    <xdr:colOff>581025</xdr:colOff>
                    <xdr:row>30</xdr:row>
                    <xdr:rowOff>28575</xdr:rowOff>
                  </to>
                </anchor>
              </controlPr>
            </control>
          </mc:Choice>
        </mc:AlternateContent>
        <mc:AlternateContent xmlns:mc="http://schemas.openxmlformats.org/markup-compatibility/2006">
          <mc:Choice Requires="x14">
            <control shapeId="7289" r:id="rId23" name="Check Box 121">
              <controlPr defaultSize="0" autoFill="0" autoLine="0" autoPict="0">
                <anchor moveWithCells="1">
                  <from>
                    <xdr:col>5</xdr:col>
                    <xdr:colOff>304800</xdr:colOff>
                    <xdr:row>35</xdr:row>
                    <xdr:rowOff>180975</xdr:rowOff>
                  </from>
                  <to>
                    <xdr:col>5</xdr:col>
                    <xdr:colOff>581025</xdr:colOff>
                    <xdr:row>37</xdr:row>
                    <xdr:rowOff>19050</xdr:rowOff>
                  </to>
                </anchor>
              </controlPr>
            </control>
          </mc:Choice>
        </mc:AlternateContent>
        <mc:AlternateContent xmlns:mc="http://schemas.openxmlformats.org/markup-compatibility/2006">
          <mc:Choice Requires="x14">
            <control shapeId="7290" r:id="rId24" name="Check Box 122">
              <controlPr defaultSize="0" autoFill="0" autoLine="0" autoPict="0">
                <anchor moveWithCells="1">
                  <from>
                    <xdr:col>5</xdr:col>
                    <xdr:colOff>304800</xdr:colOff>
                    <xdr:row>43</xdr:row>
                    <xdr:rowOff>0</xdr:rowOff>
                  </from>
                  <to>
                    <xdr:col>5</xdr:col>
                    <xdr:colOff>581025</xdr:colOff>
                    <xdr:row>44</xdr:row>
                    <xdr:rowOff>28575</xdr:rowOff>
                  </to>
                </anchor>
              </controlPr>
            </control>
          </mc:Choice>
        </mc:AlternateContent>
        <mc:AlternateContent xmlns:mc="http://schemas.openxmlformats.org/markup-compatibility/2006">
          <mc:Choice Requires="x14">
            <control shapeId="7291" r:id="rId25" name="Check Box 123">
              <controlPr defaultSize="0" autoFill="0" autoLine="0" autoPict="0">
                <anchor moveWithCells="1">
                  <from>
                    <xdr:col>5</xdr:col>
                    <xdr:colOff>304800</xdr:colOff>
                    <xdr:row>48</xdr:row>
                    <xdr:rowOff>0</xdr:rowOff>
                  </from>
                  <to>
                    <xdr:col>5</xdr:col>
                    <xdr:colOff>581025</xdr:colOff>
                    <xdr:row>49</xdr:row>
                    <xdr:rowOff>28575</xdr:rowOff>
                  </to>
                </anchor>
              </controlPr>
            </control>
          </mc:Choice>
        </mc:AlternateContent>
        <mc:AlternateContent xmlns:mc="http://schemas.openxmlformats.org/markup-compatibility/2006">
          <mc:Choice Requires="x14">
            <control shapeId="7292" r:id="rId26" name="Check Box 124">
              <controlPr defaultSize="0" autoFill="0" autoLine="0" autoPict="0">
                <anchor moveWithCells="1">
                  <from>
                    <xdr:col>5</xdr:col>
                    <xdr:colOff>304800</xdr:colOff>
                    <xdr:row>54</xdr:row>
                    <xdr:rowOff>0</xdr:rowOff>
                  </from>
                  <to>
                    <xdr:col>5</xdr:col>
                    <xdr:colOff>581025</xdr:colOff>
                    <xdr:row>55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6"/>
  <sheetViews>
    <sheetView workbookViewId="0"/>
  </sheetViews>
  <sheetFormatPr defaultRowHeight="15" x14ac:dyDescent="0.25"/>
  <cols>
    <col min="2" max="2" width="23.5703125" customWidth="1"/>
  </cols>
  <sheetData>
    <row r="3" spans="2:4" s="51" customFormat="1" x14ac:dyDescent="0.25">
      <c r="B3" s="51" t="s">
        <v>193</v>
      </c>
    </row>
    <row r="4" spans="2:4" s="51" customFormat="1" x14ac:dyDescent="0.25"/>
    <row r="5" spans="2:4" x14ac:dyDescent="0.25">
      <c r="B5" t="s">
        <v>130</v>
      </c>
    </row>
    <row r="8" spans="2:4" x14ac:dyDescent="0.25">
      <c r="D8" s="56" t="s">
        <v>93</v>
      </c>
    </row>
    <row r="9" spans="2:4" x14ac:dyDescent="0.25">
      <c r="D9" t="s">
        <v>196</v>
      </c>
    </row>
    <row r="10" spans="2:4" x14ac:dyDescent="0.25">
      <c r="D10" s="56" t="s">
        <v>92</v>
      </c>
    </row>
    <row r="16" spans="2:4" x14ac:dyDescent="0.25">
      <c r="D16" s="5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zoomScaleNormal="100" workbookViewId="0">
      <selection activeCell="O23" sqref="O23"/>
    </sheetView>
  </sheetViews>
  <sheetFormatPr defaultRowHeight="15" x14ac:dyDescent="0.25"/>
  <cols>
    <col min="1" max="1" width="5.42578125" style="32" customWidth="1"/>
    <col min="2" max="2" width="20.42578125" style="32" customWidth="1"/>
    <col min="3" max="3" width="11.42578125" style="32" customWidth="1"/>
    <col min="4" max="5" width="4.5703125" style="32" customWidth="1"/>
    <col min="6" max="6" width="8.42578125" style="32" customWidth="1"/>
    <col min="7" max="7" width="11.7109375" style="32" customWidth="1"/>
    <col min="8" max="8" width="7.5703125" style="32" customWidth="1"/>
    <col min="9" max="9" width="9.140625" style="32"/>
    <col min="10" max="10" width="7.5703125" style="32" customWidth="1"/>
    <col min="11" max="11" width="9.140625" style="32"/>
    <col min="12" max="12" width="15.5703125" style="31" customWidth="1"/>
    <col min="13" max="13" width="4.28515625" style="31" customWidth="1"/>
    <col min="14" max="14" width="7.5703125" style="31" customWidth="1"/>
    <col min="15" max="15" width="11.7109375" style="32" customWidth="1"/>
    <col min="16" max="16" width="13.28515625" style="32" customWidth="1"/>
    <col min="17" max="21" width="11.7109375" style="32" customWidth="1"/>
    <col min="22" max="22" width="6.42578125" style="32" customWidth="1"/>
    <col min="23" max="16384" width="9.140625" style="32"/>
  </cols>
  <sheetData>
    <row r="1" spans="1:22" ht="30" customHeight="1" x14ac:dyDescent="0.25">
      <c r="A1" s="704" t="s">
        <v>182</v>
      </c>
      <c r="B1" s="704"/>
      <c r="C1" s="704"/>
      <c r="D1" s="704"/>
      <c r="E1" s="704"/>
      <c r="F1" s="704"/>
      <c r="G1" s="704"/>
      <c r="H1" s="704"/>
      <c r="I1" s="704"/>
      <c r="J1" s="704"/>
      <c r="K1" s="704"/>
      <c r="L1" s="704"/>
      <c r="M1" s="199"/>
      <c r="N1" s="153"/>
      <c r="O1" s="153"/>
      <c r="P1" s="153"/>
      <c r="Q1" s="153"/>
      <c r="R1" s="153"/>
      <c r="S1" s="153"/>
      <c r="T1" s="153"/>
      <c r="U1" s="153"/>
      <c r="V1" s="153"/>
    </row>
    <row r="2" spans="1:22" ht="17.25" customHeight="1" x14ac:dyDescent="0.25">
      <c r="C2" s="220"/>
      <c r="D2" s="220"/>
      <c r="E2" s="220"/>
      <c r="F2" s="220"/>
      <c r="G2" s="220"/>
      <c r="H2" s="220"/>
      <c r="I2" s="220"/>
      <c r="J2" s="220"/>
      <c r="K2" s="28"/>
    </row>
    <row r="3" spans="1:22" ht="15" customHeight="1" x14ac:dyDescent="0.25">
      <c r="B3" s="241" t="s">
        <v>130</v>
      </c>
      <c r="C3" s="28"/>
      <c r="D3" s="28"/>
      <c r="E3" s="28"/>
      <c r="F3" s="28"/>
      <c r="G3" s="28"/>
      <c r="H3" s="28"/>
      <c r="I3" s="28"/>
      <c r="J3" s="28"/>
    </row>
    <row r="4" spans="1:22" x14ac:dyDescent="0.25">
      <c r="B4" s="241" t="s">
        <v>381</v>
      </c>
      <c r="C4" s="35"/>
      <c r="D4" s="35"/>
      <c r="E4" s="35"/>
      <c r="F4" s="31"/>
      <c r="G4" s="31"/>
      <c r="H4" s="31"/>
      <c r="I4" s="31"/>
      <c r="J4" s="31"/>
      <c r="K4" s="31"/>
    </row>
    <row r="5" spans="1:22" ht="9.75" customHeight="1" x14ac:dyDescent="0.25">
      <c r="A5" s="58"/>
      <c r="B5" s="244"/>
      <c r="C5" s="244"/>
      <c r="D5" s="244"/>
      <c r="E5" s="244"/>
      <c r="F5" s="244"/>
      <c r="G5" s="244"/>
      <c r="H5" s="244"/>
      <c r="I5" s="244"/>
      <c r="J5" s="244"/>
      <c r="K5" s="244"/>
    </row>
    <row r="6" spans="1:22" ht="12.75" customHeight="1" x14ac:dyDescent="0.25">
      <c r="A6" s="31"/>
      <c r="B6" s="244"/>
      <c r="C6" s="244"/>
      <c r="D6" s="244"/>
      <c r="E6" s="244"/>
      <c r="F6" s="244"/>
      <c r="G6" s="244"/>
      <c r="H6" s="244"/>
      <c r="I6" s="244"/>
      <c r="J6" s="244"/>
      <c r="K6" s="244"/>
    </row>
    <row r="7" spans="1:22" ht="15" customHeight="1" x14ac:dyDescent="0.25">
      <c r="A7" s="152"/>
      <c r="B7" s="255" t="s">
        <v>234</v>
      </c>
      <c r="C7" s="256"/>
      <c r="D7" s="257"/>
      <c r="E7" s="257"/>
      <c r="F7" s="257"/>
      <c r="G7" s="257"/>
      <c r="H7" s="257"/>
      <c r="I7" s="258"/>
      <c r="J7" s="256"/>
      <c r="K7" s="256"/>
      <c r="L7" s="256"/>
      <c r="M7" s="192"/>
      <c r="N7" s="192"/>
    </row>
    <row r="8" spans="1:22" ht="13.5" customHeight="1" x14ac:dyDescent="0.25">
      <c r="A8" s="31"/>
      <c r="B8" s="259"/>
      <c r="C8" s="259"/>
      <c r="D8" s="259"/>
      <c r="E8" s="260"/>
      <c r="F8" s="259"/>
      <c r="G8" s="259"/>
      <c r="H8" s="259"/>
      <c r="I8" s="259"/>
      <c r="J8" s="192"/>
      <c r="K8" s="192"/>
      <c r="L8" s="192"/>
      <c r="M8" s="192"/>
      <c r="N8" s="192"/>
    </row>
    <row r="9" spans="1:22" ht="15" customHeight="1" x14ac:dyDescent="0.25">
      <c r="A9" s="152"/>
      <c r="B9" s="261" t="s">
        <v>95</v>
      </c>
      <c r="C9" s="262"/>
      <c r="D9" s="262"/>
      <c r="E9" s="262"/>
      <c r="F9" s="262"/>
      <c r="G9" s="262"/>
      <c r="H9" s="262"/>
      <c r="I9" s="262"/>
      <c r="J9" s="262"/>
      <c r="K9" s="262"/>
      <c r="L9" s="256"/>
      <c r="M9" s="192"/>
      <c r="N9" s="192"/>
    </row>
    <row r="10" spans="1:22" x14ac:dyDescent="0.25">
      <c r="A10" s="152"/>
      <c r="B10" s="263" t="s">
        <v>341</v>
      </c>
      <c r="C10" s="263"/>
      <c r="D10" s="263"/>
      <c r="E10" s="263"/>
      <c r="F10" s="263"/>
      <c r="G10" s="263"/>
      <c r="H10" s="263"/>
      <c r="I10" s="263"/>
      <c r="J10" s="263"/>
      <c r="K10" s="263"/>
      <c r="L10" s="256"/>
      <c r="M10" s="192"/>
      <c r="N10" s="192"/>
      <c r="O10" s="29"/>
    </row>
    <row r="11" spans="1:22" ht="12.75" customHeight="1" x14ac:dyDescent="0.25">
      <c r="A11" s="31"/>
      <c r="B11" s="227"/>
      <c r="C11" s="227"/>
      <c r="D11" s="227"/>
      <c r="E11" s="227"/>
      <c r="F11" s="227"/>
      <c r="G11" s="227"/>
      <c r="H11" s="227"/>
      <c r="I11" s="227"/>
      <c r="J11" s="227"/>
      <c r="K11" s="227"/>
      <c r="L11" s="192"/>
      <c r="M11" s="192"/>
      <c r="N11" s="192"/>
      <c r="P11" s="221"/>
      <c r="Q11" s="221"/>
      <c r="R11" s="221"/>
      <c r="S11" s="221"/>
    </row>
    <row r="12" spans="1:22" ht="15" customHeight="1" x14ac:dyDescent="0.25">
      <c r="A12" s="246"/>
      <c r="B12" s="892" t="s">
        <v>235</v>
      </c>
      <c r="C12" s="892"/>
      <c r="D12" s="892"/>
      <c r="E12" s="892"/>
      <c r="F12" s="892"/>
      <c r="G12" s="892"/>
      <c r="H12" s="892"/>
      <c r="I12" s="892"/>
      <c r="J12" s="892"/>
      <c r="K12" s="892"/>
      <c r="L12" s="264"/>
      <c r="M12" s="284"/>
      <c r="N12" s="256"/>
      <c r="O12" s="276" t="s">
        <v>232</v>
      </c>
      <c r="P12" s="276"/>
      <c r="Q12" s="276"/>
      <c r="R12" s="276"/>
      <c r="S12" s="276"/>
      <c r="T12" s="256"/>
      <c r="U12" s="256"/>
      <c r="V12" s="256"/>
    </row>
    <row r="13" spans="1:22" x14ac:dyDescent="0.25">
      <c r="A13" s="246"/>
      <c r="B13" s="892"/>
      <c r="C13" s="892"/>
      <c r="D13" s="892"/>
      <c r="E13" s="892"/>
      <c r="F13" s="892"/>
      <c r="G13" s="892"/>
      <c r="H13" s="892"/>
      <c r="I13" s="892"/>
      <c r="J13" s="892"/>
      <c r="K13" s="892"/>
      <c r="L13" s="277"/>
      <c r="M13" s="285"/>
      <c r="N13" s="256"/>
      <c r="O13" s="265" t="s">
        <v>253</v>
      </c>
      <c r="P13" s="256"/>
      <c r="Q13" s="278"/>
      <c r="R13" s="278"/>
      <c r="S13" s="278"/>
      <c r="T13" s="278"/>
      <c r="U13" s="278"/>
      <c r="V13" s="278"/>
    </row>
    <row r="14" spans="1:22" ht="12.75" customHeight="1" x14ac:dyDescent="0.25">
      <c r="A14" s="528"/>
      <c r="B14" s="561"/>
      <c r="C14" s="561"/>
      <c r="D14" s="561"/>
      <c r="E14" s="561"/>
      <c r="F14" s="561"/>
      <c r="G14" s="561"/>
      <c r="H14" s="561"/>
      <c r="I14" s="561"/>
      <c r="J14" s="561"/>
      <c r="K14" s="562"/>
      <c r="L14" s="279"/>
      <c r="M14" s="279"/>
      <c r="N14" s="278"/>
      <c r="O14" s="280"/>
      <c r="P14" s="281"/>
      <c r="Q14" s="281"/>
      <c r="R14" s="281"/>
      <c r="S14" s="281"/>
      <c r="T14" s="281"/>
      <c r="U14" s="281"/>
      <c r="V14" s="278"/>
    </row>
    <row r="15" spans="1:22" ht="19.5" customHeight="1" x14ac:dyDescent="0.25">
      <c r="A15" s="245"/>
      <c r="B15" s="264"/>
      <c r="C15" s="264"/>
      <c r="D15" s="264"/>
      <c r="E15" s="264"/>
      <c r="F15" s="264"/>
      <c r="G15" s="264"/>
      <c r="H15" s="264"/>
      <c r="I15" s="264"/>
      <c r="J15" s="264"/>
      <c r="K15" s="256"/>
      <c r="L15" s="278"/>
      <c r="M15" s="279"/>
      <c r="N15" s="251"/>
      <c r="O15" s="544">
        <v>1</v>
      </c>
      <c r="P15" s="544">
        <f>O15+1</f>
        <v>2</v>
      </c>
      <c r="Q15" s="544">
        <v>3</v>
      </c>
      <c r="R15" s="544">
        <v>4</v>
      </c>
      <c r="S15" s="544">
        <v>5</v>
      </c>
      <c r="T15" s="544">
        <v>6</v>
      </c>
      <c r="U15" s="544">
        <v>7</v>
      </c>
      <c r="V15" s="278"/>
    </row>
    <row r="16" spans="1:22" ht="47.25" customHeight="1" x14ac:dyDescent="0.25">
      <c r="A16" s="246"/>
      <c r="B16" s="892" t="s">
        <v>379</v>
      </c>
      <c r="C16" s="892"/>
      <c r="D16" s="892"/>
      <c r="E16" s="892"/>
      <c r="F16" s="892"/>
      <c r="G16" s="892"/>
      <c r="H16" s="892"/>
      <c r="I16" s="892"/>
      <c r="J16" s="892"/>
      <c r="K16" s="892"/>
      <c r="L16" s="892"/>
      <c r="M16" s="192"/>
      <c r="N16" s="256"/>
      <c r="O16" s="893" t="str">
        <f ca="1">OFFSET('Kriterijų sąrašas'!$I$11,O48-1,0,1,1)</f>
        <v>Papildomos elektra valdomos lovos padėtys</v>
      </c>
      <c r="P16" s="894" t="str">
        <f ca="1">OFFSET('Kriterijų sąrašas'!$I$11,P48-1,0,1,1)</f>
        <v>Platesnės lovos aukščio reguliavimo kryptys</v>
      </c>
      <c r="Q16" s="893" t="str">
        <f ca="1">OFFSET('Kriterijų sąrašas'!$I$11,Q48-1,0,1,1)</f>
        <v>Lovos prailginimas</v>
      </c>
      <c r="R16" s="893" t="str">
        <f ca="1">OFFSET('Kriterijų sąrašas'!$I$11,R48-1,0,1,1)</f>
        <v>Čiužinio storis</v>
      </c>
      <c r="S16" s="893" t="str">
        <f ca="1">OFFSET('Kriterijų sąrašas'!$I$11,S48-1,0,1,1)</f>
        <v>Lovos apkrova</v>
      </c>
      <c r="T16" s="893" t="str">
        <f ca="1">OFFSET('Kriterijų sąrašas'!$I$11,T48-1,0,1,1)</f>
        <v>Papildomi valdymo skydeliai</v>
      </c>
      <c r="U16" s="893" t="str">
        <f ca="1">OFFSET('Kriterijų sąrašas'!$I$11,U48-1,0,1,1)</f>
        <v>Įrangos garantija</v>
      </c>
      <c r="V16" s="256"/>
    </row>
    <row r="17" spans="1:22" ht="21" customHeight="1" x14ac:dyDescent="0.25">
      <c r="A17" s="152"/>
      <c r="B17" s="265" t="s">
        <v>227</v>
      </c>
      <c r="C17" s="256"/>
      <c r="D17" s="256"/>
      <c r="E17" s="256"/>
      <c r="F17" s="256"/>
      <c r="G17" s="554"/>
      <c r="H17" s="256"/>
      <c r="I17" s="265"/>
      <c r="J17" s="256"/>
      <c r="K17" s="265"/>
      <c r="L17" s="256"/>
      <c r="M17" s="192"/>
      <c r="N17" s="256"/>
      <c r="O17" s="893"/>
      <c r="P17" s="894"/>
      <c r="Q17" s="893"/>
      <c r="R17" s="893"/>
      <c r="S17" s="893"/>
      <c r="T17" s="893"/>
      <c r="U17" s="893"/>
      <c r="V17" s="256"/>
    </row>
    <row r="18" spans="1:22" ht="15.75" customHeight="1" x14ac:dyDescent="0.25">
      <c r="A18" s="152"/>
      <c r="B18" s="890" t="s">
        <v>127</v>
      </c>
      <c r="C18" s="891"/>
      <c r="D18" s="889"/>
      <c r="E18" s="889"/>
      <c r="F18" s="889"/>
      <c r="G18" s="265" t="s">
        <v>228</v>
      </c>
      <c r="H18" s="256"/>
      <c r="I18" s="265" t="s">
        <v>229</v>
      </c>
      <c r="J18" s="256"/>
      <c r="K18" s="265" t="s">
        <v>206</v>
      </c>
      <c r="L18" s="256"/>
      <c r="M18" s="192"/>
      <c r="N18" s="256"/>
      <c r="O18" s="893"/>
      <c r="P18" s="894"/>
      <c r="Q18" s="893"/>
      <c r="R18" s="893"/>
      <c r="S18" s="893"/>
      <c r="T18" s="893"/>
      <c r="U18" s="893"/>
      <c r="V18" s="256"/>
    </row>
    <row r="19" spans="1:22" s="5" customFormat="1" ht="18" x14ac:dyDescent="0.35">
      <c r="A19" s="247"/>
      <c r="B19" s="423" t="s">
        <v>164</v>
      </c>
      <c r="C19" s="464" t="s">
        <v>52</v>
      </c>
      <c r="D19" s="266"/>
      <c r="E19" s="266"/>
      <c r="F19" s="267" t="s">
        <v>5</v>
      </c>
      <c r="G19" s="267" t="s">
        <v>53</v>
      </c>
      <c r="H19" s="268"/>
      <c r="I19" s="267" t="s">
        <v>50</v>
      </c>
      <c r="J19" s="266"/>
      <c r="K19" s="267" t="s">
        <v>54</v>
      </c>
      <c r="L19" s="266"/>
      <c r="M19" s="286"/>
      <c r="N19" s="269" t="s">
        <v>231</v>
      </c>
      <c r="O19" s="272">
        <f ca="1">IF(OFFSET('Kriterijų sąrašas'!$L$11,O48-1,0,1,1)=0,"",OFFSET('Kriterijų sąrašas'!$L$11,O48-1,0,1,1))</f>
        <v>5</v>
      </c>
      <c r="P19" s="272">
        <f ca="1">IF(OFFSET('Kriterijų sąrašas'!$L$11,P48-1,0,1,1)=0,"",OFFSET('Kriterijų sąrašas'!$L$11,P48-1,0,1,1))</f>
        <v>5</v>
      </c>
      <c r="Q19" s="272">
        <f ca="1">IF(OFFSET('Kriterijų sąrašas'!$L$11,Q48-1,0,1,1)=0,"",OFFSET('Kriterijų sąrašas'!$L$11,Q48-1,0,1,1))</f>
        <v>5</v>
      </c>
      <c r="R19" s="272">
        <f ca="1">IF(OFFSET('Kriterijų sąrašas'!$L$11,R48-1,0,1,1)=0,"",OFFSET('Kriterijų sąrašas'!$L$11,R48-1,0,1,1))</f>
        <v>11</v>
      </c>
      <c r="S19" s="272">
        <f ca="1">IF(OFFSET('Kriterijų sąrašas'!$L$11,S48-1,0,1,1)=0,"",OFFSET('Kriterijų sąrašas'!$L$11,S48-1,0,1,1))</f>
        <v>12</v>
      </c>
      <c r="T19" s="272">
        <f ca="1">IF(OFFSET('Kriterijų sąrašas'!$L$11,T48-1,0,1,1)=0,"",OFFSET('Kriterijų sąrašas'!$L$11,T48-1,0,1,1))</f>
        <v>13</v>
      </c>
      <c r="U19" s="272">
        <f ca="1">IF(OFFSET('Kriterijų sąrašas'!$L$11,U48-1,0,1,1)=0,"",OFFSET('Kriterijų sąrašas'!$L$11,U48-1,0,1,1))</f>
        <v>14</v>
      </c>
      <c r="V19" s="266"/>
    </row>
    <row r="20" spans="1:22" ht="18" x14ac:dyDescent="0.25">
      <c r="A20" s="152"/>
      <c r="B20" s="270" t="s">
        <v>99</v>
      </c>
      <c r="C20" s="271"/>
      <c r="D20" s="256"/>
      <c r="E20" s="256"/>
      <c r="F20" s="272">
        <f>'Kriterijų sąrašas'!H24</f>
        <v>35</v>
      </c>
      <c r="G20" s="273" t="str">
        <f>IFERROR(ROUND($F$20*MIN($C$20:$C$39)/C20,3),"")</f>
        <v/>
      </c>
      <c r="H20" s="274" t="str">
        <f>IF(OR(G20="",I20=""),"","+")</f>
        <v/>
      </c>
      <c r="I20" s="273">
        <f t="shared" ref="I20:I39" si="0">IF(SUM(O20:U20)=0,"",SUM(O20:U20))</f>
        <v>35.950000000000003</v>
      </c>
      <c r="J20" s="274" t="str">
        <f t="shared" ref="J20:J29" si="1">IF(AND(G20="",I20=""),"","=")</f>
        <v>=</v>
      </c>
      <c r="K20" s="273">
        <f t="shared" ref="K20:K39" si="2">IF(SUM(I20,G20)=0,"",SUM(I20,G20))</f>
        <v>35.950000000000003</v>
      </c>
      <c r="L20" s="275" t="str">
        <f t="shared" ref="L20:L29" si="3">IF(K20=MAX($K$20:$K$29),"    LAIMĖTOJAS","")</f>
        <v/>
      </c>
      <c r="M20" s="287"/>
      <c r="N20" s="267" t="s">
        <v>236</v>
      </c>
      <c r="O20" s="273">
        <f>'1. Elektra valdomos padėtys'!H38</f>
        <v>1.25</v>
      </c>
      <c r="P20" s="273">
        <f>'2. Lovos aukščio reguliavimas '!E105</f>
        <v>0</v>
      </c>
      <c r="Q20" s="273">
        <f>'3. Lovos prailginimas'!H35</f>
        <v>2</v>
      </c>
      <c r="R20" s="273">
        <f>'4. Čiužinio storis'!H34</f>
        <v>6</v>
      </c>
      <c r="S20" s="273">
        <f>'5. Lovos apkrova'!H34</f>
        <v>3.6</v>
      </c>
      <c r="T20" s="273">
        <f>'6. Valdymo skydeliai'!E91</f>
        <v>9.1</v>
      </c>
      <c r="U20" s="273">
        <f>'7. Įrangos garantija'!G59</f>
        <v>14</v>
      </c>
      <c r="V20" s="256"/>
    </row>
    <row r="21" spans="1:22" x14ac:dyDescent="0.25">
      <c r="A21" s="152"/>
      <c r="B21" s="270" t="s">
        <v>134</v>
      </c>
      <c r="C21" s="271"/>
      <c r="D21" s="256"/>
      <c r="E21" s="256"/>
      <c r="F21" s="256"/>
      <c r="G21" s="273" t="str">
        <f t="shared" ref="G21:G39" si="4">IFERROR(ROUND($F$20*MIN($C$20:$C$39)/C21,3),"")</f>
        <v/>
      </c>
      <c r="H21" s="274" t="str">
        <f t="shared" ref="H21:H29" si="5">IF(OR(G21="",I21=""),"","+")</f>
        <v/>
      </c>
      <c r="I21" s="273">
        <f t="shared" si="0"/>
        <v>45.972727272727269</v>
      </c>
      <c r="J21" s="274" t="str">
        <f t="shared" si="1"/>
        <v>=</v>
      </c>
      <c r="K21" s="273">
        <f t="shared" si="2"/>
        <v>45.972727272727269</v>
      </c>
      <c r="L21" s="256" t="str">
        <f t="shared" si="3"/>
        <v/>
      </c>
      <c r="M21" s="192"/>
      <c r="N21" s="256"/>
      <c r="O21" s="273">
        <f>'1. Elektra valdomos padėtys'!H39</f>
        <v>3.75</v>
      </c>
      <c r="P21" s="273">
        <f>'2. Lovos aukščio reguliavimas '!E106</f>
        <v>4.5227272727272725</v>
      </c>
      <c r="Q21" s="273">
        <f>'3. Lovos prailginimas'!H36</f>
        <v>3</v>
      </c>
      <c r="R21" s="273">
        <f>'4. Čiužinio storis'!H35</f>
        <v>9</v>
      </c>
      <c r="S21" s="273">
        <f>'5. Lovos apkrova'!H35</f>
        <v>5.4</v>
      </c>
      <c r="T21" s="273">
        <f>'6. Valdymo skydeliai'!E92</f>
        <v>9.1</v>
      </c>
      <c r="U21" s="273">
        <f>'7. Įrangos garantija'!G60</f>
        <v>11.2</v>
      </c>
      <c r="V21" s="256"/>
    </row>
    <row r="22" spans="1:22" x14ac:dyDescent="0.25">
      <c r="A22" s="152"/>
      <c r="B22" s="270" t="s">
        <v>135</v>
      </c>
      <c r="C22" s="271"/>
      <c r="D22" s="256"/>
      <c r="E22" s="256"/>
      <c r="F22" s="256"/>
      <c r="G22" s="273" t="str">
        <f t="shared" si="4"/>
        <v/>
      </c>
      <c r="H22" s="274" t="str">
        <f t="shared" si="5"/>
        <v/>
      </c>
      <c r="I22" s="273">
        <f t="shared" si="0"/>
        <v>38.9</v>
      </c>
      <c r="J22" s="274" t="str">
        <f t="shared" si="1"/>
        <v>=</v>
      </c>
      <c r="K22" s="273">
        <f t="shared" si="2"/>
        <v>38.9</v>
      </c>
      <c r="L22" s="256" t="str">
        <f t="shared" si="3"/>
        <v/>
      </c>
      <c r="M22" s="192"/>
      <c r="N22" s="256"/>
      <c r="O22" s="273">
        <f>'1. Elektra valdomos padėtys'!H40</f>
        <v>5</v>
      </c>
      <c r="P22" s="273">
        <f>'2. Lovos aukščio reguliavimas '!E107</f>
        <v>5</v>
      </c>
      <c r="Q22" s="273">
        <f>'3. Lovos prailginimas'!H37</f>
        <v>3.6669999999999998</v>
      </c>
      <c r="R22" s="273">
        <f>'4. Čiužinio storis'!H36</f>
        <v>11</v>
      </c>
      <c r="S22" s="273">
        <f>'5. Lovos apkrova'!H36</f>
        <v>6.6</v>
      </c>
      <c r="T22" s="273">
        <f>'6. Valdymo skydeliai'!E93</f>
        <v>3.9000000000000004</v>
      </c>
      <c r="U22" s="273">
        <f>'7. Įrangos garantija'!G61</f>
        <v>3.7330000000000001</v>
      </c>
      <c r="V22" s="256"/>
    </row>
    <row r="23" spans="1:22" x14ac:dyDescent="0.25">
      <c r="A23" s="152"/>
      <c r="B23" s="270" t="s">
        <v>136</v>
      </c>
      <c r="C23" s="271"/>
      <c r="D23" s="256"/>
      <c r="E23" s="256"/>
      <c r="F23" s="256"/>
      <c r="G23" s="273" t="str">
        <f t="shared" si="4"/>
        <v/>
      </c>
      <c r="H23" s="274" t="str">
        <f t="shared" si="5"/>
        <v/>
      </c>
      <c r="I23" s="273">
        <f t="shared" si="0"/>
        <v>55.51136363636364</v>
      </c>
      <c r="J23" s="274" t="str">
        <f t="shared" si="1"/>
        <v>=</v>
      </c>
      <c r="K23" s="273">
        <f t="shared" si="2"/>
        <v>55.51136363636364</v>
      </c>
      <c r="L23" s="256" t="str">
        <f t="shared" si="3"/>
        <v xml:space="preserve">    LAIMĖTOJAS</v>
      </c>
      <c r="M23" s="192"/>
      <c r="N23" s="256"/>
      <c r="O23" s="273">
        <f>'1. Elektra valdomos padėtys'!H41</f>
        <v>2.5</v>
      </c>
      <c r="P23" s="273">
        <f>'2. Lovos aukščio reguliavimas '!E108</f>
        <v>4.0113636363636367</v>
      </c>
      <c r="Q23" s="273">
        <f>'3. Lovos prailginimas'!H38</f>
        <v>5</v>
      </c>
      <c r="R23" s="273">
        <f>'4. Čiužinio storis'!H37</f>
        <v>5</v>
      </c>
      <c r="S23" s="273">
        <f>'5. Lovos apkrova'!H37</f>
        <v>12</v>
      </c>
      <c r="T23" s="273">
        <f>'6. Valdymo skydeliai'!E94</f>
        <v>13</v>
      </c>
      <c r="U23" s="273">
        <f>'7. Įrangos garantija'!G62</f>
        <v>14</v>
      </c>
      <c r="V23" s="256"/>
    </row>
    <row r="24" spans="1:22" x14ac:dyDescent="0.25">
      <c r="A24" s="152"/>
      <c r="B24" s="270" t="s">
        <v>137</v>
      </c>
      <c r="C24" s="271"/>
      <c r="D24" s="256"/>
      <c r="E24" s="256"/>
      <c r="F24" s="256"/>
      <c r="G24" s="273" t="str">
        <f t="shared" si="4"/>
        <v/>
      </c>
      <c r="H24" s="274" t="str">
        <f t="shared" si="5"/>
        <v/>
      </c>
      <c r="I24" s="273">
        <f t="shared" si="0"/>
        <v>16.5</v>
      </c>
      <c r="J24" s="274" t="str">
        <f t="shared" si="1"/>
        <v>=</v>
      </c>
      <c r="K24" s="273">
        <f t="shared" si="2"/>
        <v>16.5</v>
      </c>
      <c r="L24" s="256" t="str">
        <f t="shared" si="3"/>
        <v/>
      </c>
      <c r="M24" s="192"/>
      <c r="N24" s="256"/>
      <c r="O24" s="273" t="str">
        <f>'1. Elektra valdomos padėtys'!H42</f>
        <v/>
      </c>
      <c r="P24" s="273">
        <f>'2. Lovos aukščio reguliavimas '!E109</f>
        <v>3.5</v>
      </c>
      <c r="Q24" s="273" t="str">
        <f>'3. Lovos prailginimas'!H39</f>
        <v/>
      </c>
      <c r="R24" s="273" t="str">
        <f>'4. Čiužinio storis'!H38</f>
        <v/>
      </c>
      <c r="S24" s="273" t="str">
        <f>'5. Lovos apkrova'!H38</f>
        <v/>
      </c>
      <c r="T24" s="273">
        <f>'6. Valdymo skydeliai'!E95</f>
        <v>13</v>
      </c>
      <c r="U24" s="273" t="str">
        <f>'7. Įrangos garantija'!G63</f>
        <v/>
      </c>
      <c r="V24" s="256"/>
    </row>
    <row r="25" spans="1:22" x14ac:dyDescent="0.25">
      <c r="A25" s="152"/>
      <c r="B25" s="270" t="s">
        <v>138</v>
      </c>
      <c r="C25" s="271"/>
      <c r="D25" s="256"/>
      <c r="E25" s="256"/>
      <c r="F25" s="256"/>
      <c r="G25" s="273" t="str">
        <f t="shared" si="4"/>
        <v/>
      </c>
      <c r="H25" s="274" t="str">
        <f t="shared" si="5"/>
        <v/>
      </c>
      <c r="I25" s="273" t="str">
        <f t="shared" si="0"/>
        <v/>
      </c>
      <c r="J25" s="274" t="str">
        <f t="shared" si="1"/>
        <v/>
      </c>
      <c r="K25" s="273" t="str">
        <f t="shared" si="2"/>
        <v/>
      </c>
      <c r="L25" s="256" t="str">
        <f t="shared" si="3"/>
        <v/>
      </c>
      <c r="M25" s="192"/>
      <c r="N25" s="256"/>
      <c r="O25" s="273" t="str">
        <f>'1. Elektra valdomos padėtys'!H43</f>
        <v/>
      </c>
      <c r="P25" s="273" t="str">
        <f>'2. Lovos aukščio reguliavimas '!E110</f>
        <v/>
      </c>
      <c r="Q25" s="273" t="str">
        <f>'3. Lovos prailginimas'!H40</f>
        <v/>
      </c>
      <c r="R25" s="273" t="str">
        <f>'4. Čiužinio storis'!H39</f>
        <v/>
      </c>
      <c r="S25" s="273" t="str">
        <f>'5. Lovos apkrova'!H39</f>
        <v/>
      </c>
      <c r="T25" s="273" t="str">
        <f>'6. Valdymo skydeliai'!E96</f>
        <v/>
      </c>
      <c r="U25" s="273" t="str">
        <f>'7. Įrangos garantija'!G64</f>
        <v/>
      </c>
      <c r="V25" s="256"/>
    </row>
    <row r="26" spans="1:22" x14ac:dyDescent="0.25">
      <c r="A26" s="152"/>
      <c r="B26" s="270" t="s">
        <v>139</v>
      </c>
      <c r="C26" s="271"/>
      <c r="D26" s="256"/>
      <c r="E26" s="256"/>
      <c r="F26" s="256"/>
      <c r="G26" s="273" t="str">
        <f t="shared" si="4"/>
        <v/>
      </c>
      <c r="H26" s="274" t="str">
        <f t="shared" si="5"/>
        <v/>
      </c>
      <c r="I26" s="273" t="str">
        <f t="shared" si="0"/>
        <v/>
      </c>
      <c r="J26" s="274" t="str">
        <f t="shared" si="1"/>
        <v/>
      </c>
      <c r="K26" s="273" t="str">
        <f t="shared" si="2"/>
        <v/>
      </c>
      <c r="L26" s="256" t="str">
        <f t="shared" si="3"/>
        <v/>
      </c>
      <c r="M26" s="192"/>
      <c r="N26" s="256"/>
      <c r="O26" s="273" t="str">
        <f>'1. Elektra valdomos padėtys'!H44</f>
        <v/>
      </c>
      <c r="P26" s="273" t="str">
        <f>'2. Lovos aukščio reguliavimas '!E111</f>
        <v/>
      </c>
      <c r="Q26" s="273" t="str">
        <f>'3. Lovos prailginimas'!H41</f>
        <v/>
      </c>
      <c r="R26" s="273" t="str">
        <f>'4. Čiužinio storis'!H40</f>
        <v/>
      </c>
      <c r="S26" s="273" t="str">
        <f>'5. Lovos apkrova'!H40</f>
        <v/>
      </c>
      <c r="T26" s="273" t="str">
        <f>'6. Valdymo skydeliai'!E97</f>
        <v/>
      </c>
      <c r="U26" s="273" t="str">
        <f>'7. Įrangos garantija'!G65</f>
        <v/>
      </c>
      <c r="V26" s="256"/>
    </row>
    <row r="27" spans="1:22" x14ac:dyDescent="0.25">
      <c r="A27" s="152"/>
      <c r="B27" s="270" t="s">
        <v>140</v>
      </c>
      <c r="C27" s="271"/>
      <c r="D27" s="256"/>
      <c r="E27" s="256"/>
      <c r="F27" s="256"/>
      <c r="G27" s="273" t="str">
        <f t="shared" si="4"/>
        <v/>
      </c>
      <c r="H27" s="274" t="str">
        <f t="shared" si="5"/>
        <v/>
      </c>
      <c r="I27" s="273" t="str">
        <f t="shared" si="0"/>
        <v/>
      </c>
      <c r="J27" s="274" t="str">
        <f t="shared" si="1"/>
        <v/>
      </c>
      <c r="K27" s="273" t="str">
        <f t="shared" si="2"/>
        <v/>
      </c>
      <c r="L27" s="256" t="str">
        <f t="shared" si="3"/>
        <v/>
      </c>
      <c r="M27" s="192"/>
      <c r="N27" s="256"/>
      <c r="O27" s="273" t="str">
        <f>'1. Elektra valdomos padėtys'!H45</f>
        <v/>
      </c>
      <c r="P27" s="273" t="str">
        <f>'2. Lovos aukščio reguliavimas '!E112</f>
        <v/>
      </c>
      <c r="Q27" s="273" t="str">
        <f>'3. Lovos prailginimas'!H42</f>
        <v/>
      </c>
      <c r="R27" s="273" t="str">
        <f>'4. Čiužinio storis'!H41</f>
        <v/>
      </c>
      <c r="S27" s="273" t="str">
        <f>'5. Lovos apkrova'!H41</f>
        <v/>
      </c>
      <c r="T27" s="273" t="str">
        <f>'6. Valdymo skydeliai'!E98</f>
        <v/>
      </c>
      <c r="U27" s="273" t="str">
        <f>'7. Įrangos garantija'!G66</f>
        <v/>
      </c>
      <c r="V27" s="256"/>
    </row>
    <row r="28" spans="1:22" x14ac:dyDescent="0.25">
      <c r="A28" s="152"/>
      <c r="B28" s="270" t="s">
        <v>141</v>
      </c>
      <c r="C28" s="271"/>
      <c r="D28" s="256"/>
      <c r="E28" s="256"/>
      <c r="F28" s="256"/>
      <c r="G28" s="273" t="str">
        <f t="shared" si="4"/>
        <v/>
      </c>
      <c r="H28" s="274" t="str">
        <f t="shared" si="5"/>
        <v/>
      </c>
      <c r="I28" s="273" t="str">
        <f t="shared" si="0"/>
        <v/>
      </c>
      <c r="J28" s="274" t="str">
        <f t="shared" si="1"/>
        <v/>
      </c>
      <c r="K28" s="273" t="str">
        <f t="shared" si="2"/>
        <v/>
      </c>
      <c r="L28" s="256" t="str">
        <f t="shared" si="3"/>
        <v/>
      </c>
      <c r="M28" s="192"/>
      <c r="N28" s="256"/>
      <c r="O28" s="273" t="str">
        <f>'1. Elektra valdomos padėtys'!H46</f>
        <v/>
      </c>
      <c r="P28" s="273" t="str">
        <f>'2. Lovos aukščio reguliavimas '!E113</f>
        <v/>
      </c>
      <c r="Q28" s="273" t="str">
        <f>'3. Lovos prailginimas'!H43</f>
        <v/>
      </c>
      <c r="R28" s="273" t="str">
        <f>'4. Čiužinio storis'!H42</f>
        <v/>
      </c>
      <c r="S28" s="273" t="str">
        <f>'5. Lovos apkrova'!H42</f>
        <v/>
      </c>
      <c r="T28" s="273" t="str">
        <f>'6. Valdymo skydeliai'!E99</f>
        <v/>
      </c>
      <c r="U28" s="273" t="str">
        <f>'7. Įrangos garantija'!G67</f>
        <v/>
      </c>
      <c r="V28" s="256"/>
    </row>
    <row r="29" spans="1:22" x14ac:dyDescent="0.25">
      <c r="A29" s="152"/>
      <c r="B29" s="270" t="s">
        <v>142</v>
      </c>
      <c r="C29" s="271"/>
      <c r="D29" s="256"/>
      <c r="E29" s="256"/>
      <c r="F29" s="256"/>
      <c r="G29" s="273" t="str">
        <f t="shared" si="4"/>
        <v/>
      </c>
      <c r="H29" s="274" t="str">
        <f t="shared" si="5"/>
        <v/>
      </c>
      <c r="I29" s="273" t="str">
        <f t="shared" si="0"/>
        <v/>
      </c>
      <c r="J29" s="274" t="str">
        <f t="shared" si="1"/>
        <v/>
      </c>
      <c r="K29" s="273" t="str">
        <f t="shared" si="2"/>
        <v/>
      </c>
      <c r="L29" s="256" t="str">
        <f t="shared" si="3"/>
        <v/>
      </c>
      <c r="M29" s="192"/>
      <c r="N29" s="256"/>
      <c r="O29" s="273" t="str">
        <f>'1. Elektra valdomos padėtys'!H47</f>
        <v/>
      </c>
      <c r="P29" s="273" t="str">
        <f>'2. Lovos aukščio reguliavimas '!E114</f>
        <v/>
      </c>
      <c r="Q29" s="273" t="str">
        <f>'3. Lovos prailginimas'!H44</f>
        <v/>
      </c>
      <c r="R29" s="273" t="str">
        <f>'4. Čiužinio storis'!H43</f>
        <v/>
      </c>
      <c r="S29" s="273" t="str">
        <f>'5. Lovos apkrova'!H43</f>
        <v/>
      </c>
      <c r="T29" s="273" t="str">
        <f>'6. Valdymo skydeliai'!E100</f>
        <v/>
      </c>
      <c r="U29" s="273" t="str">
        <f>'7. Įrangos garantija'!G68</f>
        <v/>
      </c>
      <c r="V29" s="256"/>
    </row>
    <row r="30" spans="1:22" x14ac:dyDescent="0.25">
      <c r="A30" s="152"/>
      <c r="B30" s="270" t="s">
        <v>143</v>
      </c>
      <c r="C30" s="271"/>
      <c r="D30" s="256"/>
      <c r="E30" s="256"/>
      <c r="F30" s="256"/>
      <c r="G30" s="273" t="str">
        <f t="shared" si="4"/>
        <v/>
      </c>
      <c r="H30" s="256"/>
      <c r="I30" s="273" t="str">
        <f t="shared" si="0"/>
        <v/>
      </c>
      <c r="J30" s="256"/>
      <c r="K30" s="273" t="str">
        <f t="shared" si="2"/>
        <v/>
      </c>
      <c r="L30" s="256"/>
      <c r="M30" s="192"/>
      <c r="N30" s="256"/>
      <c r="O30" s="273" t="str">
        <f>'1. Elektra valdomos padėtys'!H48</f>
        <v/>
      </c>
      <c r="P30" s="273" t="str">
        <f>'2. Lovos aukščio reguliavimas '!E115</f>
        <v/>
      </c>
      <c r="Q30" s="273" t="str">
        <f>'3. Lovos prailginimas'!H45</f>
        <v/>
      </c>
      <c r="R30" s="273" t="str">
        <f>'4. Čiužinio storis'!H44</f>
        <v/>
      </c>
      <c r="S30" s="273" t="str">
        <f>'5. Lovos apkrova'!H44</f>
        <v/>
      </c>
      <c r="T30" s="273" t="str">
        <f>'6. Valdymo skydeliai'!E101</f>
        <v/>
      </c>
      <c r="U30" s="273" t="str">
        <f>'7. Įrangos garantija'!G69</f>
        <v/>
      </c>
      <c r="V30" s="256"/>
    </row>
    <row r="31" spans="1:22" x14ac:dyDescent="0.25">
      <c r="A31" s="152"/>
      <c r="B31" s="270" t="s">
        <v>144</v>
      </c>
      <c r="C31" s="271"/>
      <c r="D31" s="256"/>
      <c r="E31" s="256"/>
      <c r="F31" s="256"/>
      <c r="G31" s="273" t="str">
        <f t="shared" si="4"/>
        <v/>
      </c>
      <c r="H31" s="256"/>
      <c r="I31" s="273" t="str">
        <f t="shared" si="0"/>
        <v/>
      </c>
      <c r="J31" s="256"/>
      <c r="K31" s="273" t="str">
        <f t="shared" si="2"/>
        <v/>
      </c>
      <c r="L31" s="256"/>
      <c r="M31" s="192"/>
      <c r="N31" s="256"/>
      <c r="O31" s="273" t="str">
        <f>'1. Elektra valdomos padėtys'!H49</f>
        <v/>
      </c>
      <c r="P31" s="273" t="str">
        <f>'2. Lovos aukščio reguliavimas '!E116</f>
        <v/>
      </c>
      <c r="Q31" s="273" t="str">
        <f>'3. Lovos prailginimas'!H46</f>
        <v/>
      </c>
      <c r="R31" s="273" t="str">
        <f>'4. Čiužinio storis'!H45</f>
        <v/>
      </c>
      <c r="S31" s="273" t="str">
        <f>'5. Lovos apkrova'!H45</f>
        <v/>
      </c>
      <c r="T31" s="273" t="str">
        <f>'6. Valdymo skydeliai'!E102</f>
        <v/>
      </c>
      <c r="U31" s="273" t="str">
        <f>'7. Įrangos garantija'!G70</f>
        <v/>
      </c>
      <c r="V31" s="256"/>
    </row>
    <row r="32" spans="1:22" x14ac:dyDescent="0.25">
      <c r="A32" s="152"/>
      <c r="B32" s="270" t="s">
        <v>145</v>
      </c>
      <c r="C32" s="271"/>
      <c r="D32" s="256"/>
      <c r="E32" s="256"/>
      <c r="F32" s="256"/>
      <c r="G32" s="273" t="str">
        <f t="shared" si="4"/>
        <v/>
      </c>
      <c r="H32" s="256"/>
      <c r="I32" s="273" t="str">
        <f t="shared" si="0"/>
        <v/>
      </c>
      <c r="J32" s="256"/>
      <c r="K32" s="273" t="str">
        <f t="shared" si="2"/>
        <v/>
      </c>
      <c r="L32" s="256"/>
      <c r="M32" s="192"/>
      <c r="N32" s="256"/>
      <c r="O32" s="273" t="str">
        <f>'1. Elektra valdomos padėtys'!H50</f>
        <v/>
      </c>
      <c r="P32" s="273" t="str">
        <f>'2. Lovos aukščio reguliavimas '!E117</f>
        <v/>
      </c>
      <c r="Q32" s="273" t="str">
        <f>'3. Lovos prailginimas'!H47</f>
        <v/>
      </c>
      <c r="R32" s="273" t="str">
        <f>'4. Čiužinio storis'!H46</f>
        <v/>
      </c>
      <c r="S32" s="273" t="str">
        <f>'5. Lovos apkrova'!H46</f>
        <v/>
      </c>
      <c r="T32" s="273" t="str">
        <f>'6. Valdymo skydeliai'!E103</f>
        <v/>
      </c>
      <c r="U32" s="273" t="str">
        <f>'7. Įrangos garantija'!G71</f>
        <v/>
      </c>
      <c r="V32" s="256"/>
    </row>
    <row r="33" spans="1:22" x14ac:dyDescent="0.25">
      <c r="A33" s="152"/>
      <c r="B33" s="270" t="s">
        <v>146</v>
      </c>
      <c r="C33" s="271"/>
      <c r="D33" s="256"/>
      <c r="E33" s="256"/>
      <c r="F33" s="256"/>
      <c r="G33" s="273" t="str">
        <f t="shared" si="4"/>
        <v/>
      </c>
      <c r="H33" s="256"/>
      <c r="I33" s="273" t="str">
        <f t="shared" si="0"/>
        <v/>
      </c>
      <c r="J33" s="256"/>
      <c r="K33" s="273" t="str">
        <f t="shared" si="2"/>
        <v/>
      </c>
      <c r="L33" s="256"/>
      <c r="M33" s="192"/>
      <c r="N33" s="256"/>
      <c r="O33" s="273" t="str">
        <f>'1. Elektra valdomos padėtys'!H51</f>
        <v/>
      </c>
      <c r="P33" s="273" t="str">
        <f>'2. Lovos aukščio reguliavimas '!E118</f>
        <v/>
      </c>
      <c r="Q33" s="273" t="str">
        <f>'3. Lovos prailginimas'!H48</f>
        <v/>
      </c>
      <c r="R33" s="273" t="str">
        <f>'4. Čiužinio storis'!H47</f>
        <v/>
      </c>
      <c r="S33" s="273" t="str">
        <f>'5. Lovos apkrova'!H47</f>
        <v/>
      </c>
      <c r="T33" s="273" t="str">
        <f>'6. Valdymo skydeliai'!E104</f>
        <v/>
      </c>
      <c r="U33" s="273" t="str">
        <f>'7. Įrangos garantija'!G72</f>
        <v/>
      </c>
      <c r="V33" s="256"/>
    </row>
    <row r="34" spans="1:22" x14ac:dyDescent="0.25">
      <c r="A34" s="152"/>
      <c r="B34" s="270" t="s">
        <v>147</v>
      </c>
      <c r="C34" s="271"/>
      <c r="D34" s="256"/>
      <c r="E34" s="256"/>
      <c r="F34" s="256"/>
      <c r="G34" s="273" t="str">
        <f t="shared" si="4"/>
        <v/>
      </c>
      <c r="H34" s="256"/>
      <c r="I34" s="273" t="str">
        <f t="shared" si="0"/>
        <v/>
      </c>
      <c r="J34" s="256"/>
      <c r="K34" s="273" t="str">
        <f t="shared" si="2"/>
        <v/>
      </c>
      <c r="L34" s="256"/>
      <c r="M34" s="192"/>
      <c r="N34" s="256"/>
      <c r="O34" s="273" t="str">
        <f>'1. Elektra valdomos padėtys'!H52</f>
        <v/>
      </c>
      <c r="P34" s="273" t="str">
        <f>'2. Lovos aukščio reguliavimas '!E119</f>
        <v/>
      </c>
      <c r="Q34" s="273" t="str">
        <f>'3. Lovos prailginimas'!H49</f>
        <v/>
      </c>
      <c r="R34" s="273" t="str">
        <f>'4. Čiužinio storis'!H48</f>
        <v/>
      </c>
      <c r="S34" s="273" t="str">
        <f>'5. Lovos apkrova'!H48</f>
        <v/>
      </c>
      <c r="T34" s="273" t="str">
        <f>'6. Valdymo skydeliai'!E105</f>
        <v/>
      </c>
      <c r="U34" s="273" t="str">
        <f>'7. Įrangos garantija'!G73</f>
        <v/>
      </c>
      <c r="V34" s="256"/>
    </row>
    <row r="35" spans="1:22" x14ac:dyDescent="0.25">
      <c r="A35" s="152"/>
      <c r="B35" s="270" t="s">
        <v>148</v>
      </c>
      <c r="C35" s="271"/>
      <c r="D35" s="256"/>
      <c r="E35" s="256"/>
      <c r="F35" s="256"/>
      <c r="G35" s="273" t="str">
        <f t="shared" si="4"/>
        <v/>
      </c>
      <c r="H35" s="256"/>
      <c r="I35" s="273" t="str">
        <f t="shared" si="0"/>
        <v/>
      </c>
      <c r="J35" s="256"/>
      <c r="K35" s="273" t="str">
        <f t="shared" si="2"/>
        <v/>
      </c>
      <c r="L35" s="256"/>
      <c r="M35" s="192"/>
      <c r="N35" s="256"/>
      <c r="O35" s="273" t="str">
        <f>'1. Elektra valdomos padėtys'!H53</f>
        <v/>
      </c>
      <c r="P35" s="273" t="str">
        <f>'2. Lovos aukščio reguliavimas '!E120</f>
        <v/>
      </c>
      <c r="Q35" s="273" t="str">
        <f>'3. Lovos prailginimas'!H50</f>
        <v/>
      </c>
      <c r="R35" s="273" t="str">
        <f>'4. Čiužinio storis'!H49</f>
        <v/>
      </c>
      <c r="S35" s="273" t="str">
        <f>'5. Lovos apkrova'!H49</f>
        <v/>
      </c>
      <c r="T35" s="273" t="str">
        <f>'6. Valdymo skydeliai'!E106</f>
        <v/>
      </c>
      <c r="U35" s="273" t="str">
        <f>'7. Įrangos garantija'!G74</f>
        <v/>
      </c>
      <c r="V35" s="256"/>
    </row>
    <row r="36" spans="1:22" x14ac:dyDescent="0.25">
      <c r="A36" s="152"/>
      <c r="B36" s="270" t="s">
        <v>149</v>
      </c>
      <c r="C36" s="271"/>
      <c r="D36" s="256"/>
      <c r="E36" s="256"/>
      <c r="F36" s="256"/>
      <c r="G36" s="273" t="str">
        <f t="shared" si="4"/>
        <v/>
      </c>
      <c r="H36" s="256"/>
      <c r="I36" s="273" t="str">
        <f t="shared" si="0"/>
        <v/>
      </c>
      <c r="J36" s="256"/>
      <c r="K36" s="273" t="str">
        <f t="shared" si="2"/>
        <v/>
      </c>
      <c r="L36" s="256"/>
      <c r="M36" s="192"/>
      <c r="N36" s="256"/>
      <c r="O36" s="273" t="str">
        <f>'1. Elektra valdomos padėtys'!H54</f>
        <v/>
      </c>
      <c r="P36" s="273" t="str">
        <f>'2. Lovos aukščio reguliavimas '!E121</f>
        <v/>
      </c>
      <c r="Q36" s="273" t="str">
        <f>'3. Lovos prailginimas'!H51</f>
        <v/>
      </c>
      <c r="R36" s="273" t="str">
        <f>'4. Čiužinio storis'!H50</f>
        <v/>
      </c>
      <c r="S36" s="273" t="str">
        <f>'5. Lovos apkrova'!H50</f>
        <v/>
      </c>
      <c r="T36" s="273" t="str">
        <f>'6. Valdymo skydeliai'!E107</f>
        <v/>
      </c>
      <c r="U36" s="273" t="str">
        <f>'7. Įrangos garantija'!G75</f>
        <v/>
      </c>
      <c r="V36" s="256"/>
    </row>
    <row r="37" spans="1:22" x14ac:dyDescent="0.25">
      <c r="A37" s="152"/>
      <c r="B37" s="270" t="s">
        <v>150</v>
      </c>
      <c r="C37" s="271"/>
      <c r="D37" s="256"/>
      <c r="E37" s="256"/>
      <c r="F37" s="256"/>
      <c r="G37" s="273" t="str">
        <f t="shared" si="4"/>
        <v/>
      </c>
      <c r="H37" s="256"/>
      <c r="I37" s="273" t="str">
        <f t="shared" si="0"/>
        <v/>
      </c>
      <c r="J37" s="256"/>
      <c r="K37" s="273" t="str">
        <f t="shared" si="2"/>
        <v/>
      </c>
      <c r="L37" s="256"/>
      <c r="M37" s="192"/>
      <c r="N37" s="256"/>
      <c r="O37" s="273" t="str">
        <f>'1. Elektra valdomos padėtys'!H55</f>
        <v/>
      </c>
      <c r="P37" s="273" t="str">
        <f>'2. Lovos aukščio reguliavimas '!E122</f>
        <v/>
      </c>
      <c r="Q37" s="273" t="str">
        <f>'3. Lovos prailginimas'!H52</f>
        <v/>
      </c>
      <c r="R37" s="273" t="str">
        <f>'4. Čiužinio storis'!H51</f>
        <v/>
      </c>
      <c r="S37" s="273" t="str">
        <f>'5. Lovos apkrova'!H51</f>
        <v/>
      </c>
      <c r="T37" s="273" t="str">
        <f>'6. Valdymo skydeliai'!E108</f>
        <v/>
      </c>
      <c r="U37" s="273" t="str">
        <f>'7. Įrangos garantija'!G76</f>
        <v/>
      </c>
      <c r="V37" s="256"/>
    </row>
    <row r="38" spans="1:22" x14ac:dyDescent="0.25">
      <c r="A38" s="152"/>
      <c r="B38" s="270" t="s">
        <v>151</v>
      </c>
      <c r="C38" s="271"/>
      <c r="D38" s="256"/>
      <c r="E38" s="256"/>
      <c r="F38" s="256"/>
      <c r="G38" s="273" t="str">
        <f t="shared" si="4"/>
        <v/>
      </c>
      <c r="H38" s="256"/>
      <c r="I38" s="273" t="str">
        <f t="shared" si="0"/>
        <v/>
      </c>
      <c r="J38" s="256"/>
      <c r="K38" s="273" t="str">
        <f t="shared" si="2"/>
        <v/>
      </c>
      <c r="L38" s="256"/>
      <c r="M38" s="192"/>
      <c r="N38" s="256"/>
      <c r="O38" s="273" t="str">
        <f>'1. Elektra valdomos padėtys'!H56</f>
        <v/>
      </c>
      <c r="P38" s="273" t="str">
        <f>'2. Lovos aukščio reguliavimas '!E123</f>
        <v/>
      </c>
      <c r="Q38" s="273" t="str">
        <f>'3. Lovos prailginimas'!H53</f>
        <v/>
      </c>
      <c r="R38" s="273" t="str">
        <f>'4. Čiužinio storis'!H52</f>
        <v/>
      </c>
      <c r="S38" s="273" t="str">
        <f>'5. Lovos apkrova'!H52</f>
        <v/>
      </c>
      <c r="T38" s="273" t="str">
        <f>'6. Valdymo skydeliai'!E109</f>
        <v/>
      </c>
      <c r="U38" s="273" t="str">
        <f>'7. Įrangos garantija'!G77</f>
        <v/>
      </c>
      <c r="V38" s="256"/>
    </row>
    <row r="39" spans="1:22" x14ac:dyDescent="0.25">
      <c r="A39" s="152"/>
      <c r="B39" s="270" t="s">
        <v>152</v>
      </c>
      <c r="C39" s="271"/>
      <c r="D39" s="256"/>
      <c r="E39" s="256"/>
      <c r="F39" s="256"/>
      <c r="G39" s="273" t="str">
        <f t="shared" si="4"/>
        <v/>
      </c>
      <c r="H39" s="256"/>
      <c r="I39" s="273" t="str">
        <f t="shared" si="0"/>
        <v/>
      </c>
      <c r="J39" s="256"/>
      <c r="K39" s="273" t="str">
        <f t="shared" si="2"/>
        <v/>
      </c>
      <c r="L39" s="256"/>
      <c r="M39" s="192"/>
      <c r="N39" s="256"/>
      <c r="O39" s="273" t="str">
        <f>'1. Elektra valdomos padėtys'!H57</f>
        <v/>
      </c>
      <c r="P39" s="273" t="str">
        <f>'2. Lovos aukščio reguliavimas '!E124</f>
        <v/>
      </c>
      <c r="Q39" s="273" t="str">
        <f>'3. Lovos prailginimas'!H54</f>
        <v/>
      </c>
      <c r="R39" s="273" t="str">
        <f>'4. Čiužinio storis'!H53</f>
        <v/>
      </c>
      <c r="S39" s="273" t="str">
        <f>'5. Lovos apkrova'!H53</f>
        <v/>
      </c>
      <c r="T39" s="273" t="str">
        <f>'6. Valdymo skydeliai'!E110</f>
        <v/>
      </c>
      <c r="U39" s="273" t="str">
        <f>'7. Įrangos garantija'!G78</f>
        <v/>
      </c>
      <c r="V39" s="256"/>
    </row>
    <row r="40" spans="1:22" x14ac:dyDescent="0.25">
      <c r="A40" s="152"/>
      <c r="B40" s="550"/>
      <c r="C40" s="551"/>
      <c r="D40" s="552"/>
      <c r="E40" s="552"/>
      <c r="F40" s="552"/>
      <c r="G40" s="553"/>
      <c r="H40" s="552"/>
      <c r="I40" s="553"/>
      <c r="J40" s="552"/>
      <c r="K40" s="553"/>
      <c r="L40" s="256"/>
      <c r="M40" s="192"/>
      <c r="N40" s="256"/>
      <c r="O40" s="549"/>
      <c r="P40" s="549"/>
      <c r="Q40" s="594"/>
      <c r="R40" s="594"/>
      <c r="S40" s="549"/>
      <c r="T40" s="549"/>
      <c r="U40" s="549"/>
      <c r="V40" s="256"/>
    </row>
    <row r="41" spans="1:22" ht="27" customHeight="1" x14ac:dyDescent="0.25">
      <c r="A41" s="152"/>
      <c r="B41" s="256"/>
      <c r="C41" s="256"/>
      <c r="D41" s="256"/>
      <c r="E41" s="256"/>
      <c r="F41" s="256"/>
      <c r="G41" s="256"/>
      <c r="H41" s="256"/>
      <c r="I41" s="256"/>
      <c r="J41" s="256"/>
      <c r="K41" s="256"/>
      <c r="L41" s="256"/>
      <c r="M41" s="192"/>
      <c r="N41" s="256"/>
      <c r="O41" s="256"/>
      <c r="P41" s="256"/>
      <c r="Q41" s="256"/>
      <c r="R41" s="256"/>
      <c r="S41" s="256"/>
      <c r="T41" s="256"/>
      <c r="U41" s="256"/>
      <c r="V41" s="256"/>
    </row>
    <row r="42" spans="1:22" ht="10.5" customHeight="1" x14ac:dyDescent="0.25">
      <c r="A42" s="153"/>
      <c r="B42" s="153"/>
      <c r="C42" s="153"/>
      <c r="D42" s="153"/>
      <c r="E42" s="153"/>
      <c r="F42" s="153"/>
      <c r="G42" s="153"/>
      <c r="H42" s="153"/>
      <c r="I42" s="153"/>
      <c r="J42" s="153"/>
      <c r="K42" s="153"/>
      <c r="L42" s="153"/>
      <c r="M42" s="415"/>
      <c r="N42" s="153"/>
      <c r="O42" s="153"/>
      <c r="P42" s="153"/>
      <c r="Q42" s="153"/>
      <c r="R42" s="153"/>
      <c r="S42" s="153"/>
      <c r="T42" s="153"/>
      <c r="U42" s="153"/>
      <c r="V42" s="153"/>
    </row>
    <row r="43" spans="1:22" s="31" customFormat="1" x14ac:dyDescent="0.25">
      <c r="K43" s="237"/>
      <c r="L43" s="250" t="s">
        <v>222</v>
      </c>
    </row>
    <row r="44" spans="1:22" s="31" customFormat="1" x14ac:dyDescent="0.25"/>
    <row r="45" spans="1:22" s="31" customFormat="1" x14ac:dyDescent="0.25"/>
    <row r="47" spans="1:22" hidden="1" x14ac:dyDescent="0.25">
      <c r="O47" s="222" t="s">
        <v>56</v>
      </c>
      <c r="P47" s="222"/>
      <c r="Q47" s="222"/>
      <c r="R47" s="222"/>
      <c r="S47" s="222"/>
      <c r="T47" s="222"/>
      <c r="U47" s="222"/>
    </row>
    <row r="48" spans="1:22" ht="25.5" hidden="1" customHeight="1" x14ac:dyDescent="0.25">
      <c r="O48" s="222">
        <v>1</v>
      </c>
      <c r="P48" s="222">
        <f t="shared" ref="P48" si="6">O48+1</f>
        <v>2</v>
      </c>
      <c r="Q48" s="222">
        <f t="shared" ref="Q48" si="7">P48+1</f>
        <v>3</v>
      </c>
      <c r="R48" s="222">
        <f t="shared" ref="R48" si="8">Q48+1</f>
        <v>4</v>
      </c>
      <c r="S48" s="222">
        <f t="shared" ref="S48" si="9">R48+1</f>
        <v>5</v>
      </c>
      <c r="T48" s="222">
        <f t="shared" ref="T48" si="10">S48+1</f>
        <v>6</v>
      </c>
      <c r="U48" s="222">
        <f t="shared" ref="U48" si="11">T48+1</f>
        <v>7</v>
      </c>
    </row>
    <row r="49" spans="15:21" hidden="1" x14ac:dyDescent="0.25">
      <c r="O49" s="222" t="str">
        <f>INDEX('Kriterijų sąrašas'!$AC$11:$AC$17,O48,1)</f>
        <v/>
      </c>
      <c r="P49" s="222" t="str">
        <f>INDEX('Kriterijų sąrašas'!$AC$11:$AC$17,P48,1)</f>
        <v/>
      </c>
      <c r="Q49" s="222" t="str">
        <f>INDEX('Kriterijų sąrašas'!$AC$11:$AC$17,Q48,1)</f>
        <v/>
      </c>
      <c r="R49" s="222" t="str">
        <f>INDEX('Kriterijų sąrašas'!$AC$11:$AC$17,R48,1)</f>
        <v/>
      </c>
      <c r="S49" s="222" t="str">
        <f>INDEX('Kriterijų sąrašas'!$AC$11:$AC$17,S48,1)</f>
        <v/>
      </c>
      <c r="T49" s="222" t="str">
        <f>INDEX('Kriterijų sąrašas'!$AC$11:$AC$17,T48,1)</f>
        <v/>
      </c>
      <c r="U49" s="222" t="str">
        <f>INDEX('Kriterijų sąrašas'!$AC$11:$AC$17,U48,1)</f>
        <v/>
      </c>
    </row>
    <row r="52" spans="15:21" ht="39.75" customHeight="1" x14ac:dyDescent="0.25"/>
    <row r="53" spans="15:21" ht="52.5" customHeight="1" x14ac:dyDescent="0.25"/>
    <row r="54" spans="15:21" ht="65.25" customHeight="1" x14ac:dyDescent="0.25"/>
    <row r="55" spans="15:21" ht="39.75" customHeight="1" x14ac:dyDescent="0.25"/>
    <row r="57" spans="15:21" ht="27" customHeight="1" x14ac:dyDescent="0.25"/>
    <row r="59" spans="15:21" ht="87.75" customHeight="1" x14ac:dyDescent="0.25"/>
  </sheetData>
  <mergeCells count="12">
    <mergeCell ref="U16:U18"/>
    <mergeCell ref="P16:P18"/>
    <mergeCell ref="Q16:Q18"/>
    <mergeCell ref="R16:R18"/>
    <mergeCell ref="S16:S18"/>
    <mergeCell ref="T16:T18"/>
    <mergeCell ref="A1:L1"/>
    <mergeCell ref="D18:F18"/>
    <mergeCell ref="B18:C18"/>
    <mergeCell ref="B12:K13"/>
    <mergeCell ref="O16:O18"/>
    <mergeCell ref="B16:L16"/>
  </mergeCells>
  <conditionalFormatting sqref="O20:U39">
    <cfRule type="expression" dxfId="18" priority="20">
      <formula>AND(O20=MAX(O$20:O$29),SUM(O$20:O$29)&gt;0)</formula>
    </cfRule>
  </conditionalFormatting>
  <conditionalFormatting sqref="G20:K20 H21:H29 J21:K29 G21:G40 I21:I40">
    <cfRule type="expression" dxfId="17" priority="18">
      <formula>AND(G20=MAX(G$20:G$29),SUM(G$20:G$29)&gt;0)</formula>
    </cfRule>
  </conditionalFormatting>
  <conditionalFormatting sqref="O15:U39">
    <cfRule type="expression" dxfId="16" priority="1">
      <formula>O$49=1</formula>
    </cfRule>
  </conditionalFormatting>
  <hyperlinks>
    <hyperlink ref="O15" location="'1. Elektra valdomos padėtys'!A1" display="'1. Elektra valdomos padėtys'!A1"/>
    <hyperlink ref="P15" location="'2. Lovos aukščio reguliavimas '!A1" display="'2. Lovos aukščio reguliavimas '!A1"/>
    <hyperlink ref="Q15" location="'3. Lovos prailginimas'!A1" display="'3. Lovos prailginimas'!A1"/>
    <hyperlink ref="T15" location="'6. Valdymo skydeliai'!A1" display="'6. Valdymo skydeliai'!A1"/>
    <hyperlink ref="R15" location="'4. Čiužinio storis'!A1" display="'4. Čiužinio storis'!A1"/>
    <hyperlink ref="S15" location="'5. Lovos apkrova'!A1" display="'5. Lovos apkrova'!A1"/>
    <hyperlink ref="U15" location="'7. Įrangos garantija'!A1" display="'7. Įrangos garantija'!A1"/>
  </hyperlink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topLeftCell="A20" zoomScaleNormal="100" workbookViewId="0">
      <selection activeCell="K41" sqref="K41"/>
    </sheetView>
  </sheetViews>
  <sheetFormatPr defaultColWidth="9.140625" defaultRowHeight="15" x14ac:dyDescent="0.25"/>
  <cols>
    <col min="1" max="1" width="4.7109375" style="32" customWidth="1"/>
    <col min="2" max="2" width="20.28515625" style="32" customWidth="1"/>
    <col min="3" max="3" width="12.42578125" style="32" customWidth="1"/>
    <col min="4" max="4" width="9.140625" style="32" customWidth="1"/>
    <col min="5" max="5" width="8.85546875" style="32" customWidth="1"/>
    <col min="6" max="10" width="9.140625" style="32" customWidth="1"/>
    <col min="11" max="11" width="21.140625" style="32" customWidth="1"/>
    <col min="12" max="12" width="3.7109375" style="31" customWidth="1"/>
    <col min="13" max="13" width="3.5703125" style="32" customWidth="1"/>
    <col min="14" max="16384" width="9.140625" style="32"/>
  </cols>
  <sheetData>
    <row r="1" spans="1:13" ht="30" customHeight="1" x14ac:dyDescent="0.25">
      <c r="A1" s="895" t="s">
        <v>331</v>
      </c>
      <c r="B1" s="895"/>
      <c r="C1" s="895"/>
      <c r="D1" s="895"/>
      <c r="E1" s="895"/>
      <c r="F1" s="895"/>
      <c r="G1" s="895"/>
      <c r="H1" s="895"/>
      <c r="I1" s="895"/>
      <c r="J1" s="895"/>
      <c r="K1" s="895"/>
      <c r="L1" s="895"/>
      <c r="M1" s="895"/>
    </row>
    <row r="2" spans="1:13" ht="18.75" customHeight="1" x14ac:dyDescent="0.25">
      <c r="C2" s="220"/>
      <c r="D2" s="220"/>
      <c r="E2" s="220"/>
      <c r="F2" s="220"/>
      <c r="G2" s="220"/>
      <c r="H2" s="220"/>
      <c r="I2" s="220"/>
    </row>
    <row r="3" spans="1:13" ht="15" customHeight="1" x14ac:dyDescent="0.25">
      <c r="B3" s="242" t="s">
        <v>130</v>
      </c>
      <c r="C3" s="28"/>
      <c r="D3" s="28"/>
      <c r="E3" s="28"/>
      <c r="F3" s="28"/>
      <c r="G3" s="28"/>
      <c r="H3" s="28"/>
      <c r="I3" s="28"/>
    </row>
    <row r="4" spans="1:13" ht="15" customHeight="1" x14ac:dyDescent="0.25">
      <c r="B4" s="242" t="s">
        <v>381</v>
      </c>
      <c r="C4" s="306"/>
      <c r="D4" s="306"/>
      <c r="E4" s="306"/>
      <c r="F4" s="306"/>
      <c r="G4" s="306"/>
      <c r="H4" s="306"/>
      <c r="I4" s="306"/>
    </row>
    <row r="5" spans="1:13" ht="15" customHeight="1" x14ac:dyDescent="0.25">
      <c r="B5" s="242" t="s">
        <v>188</v>
      </c>
      <c r="C5" s="306"/>
      <c r="D5" s="306"/>
      <c r="E5" s="306"/>
      <c r="F5" s="306"/>
      <c r="G5" s="306"/>
      <c r="H5" s="306"/>
      <c r="I5" s="306"/>
    </row>
    <row r="6" spans="1:13" ht="21" customHeight="1" x14ac:dyDescent="0.25">
      <c r="B6" s="242"/>
      <c r="C6" s="306"/>
      <c r="D6" s="306"/>
      <c r="E6" s="306"/>
      <c r="F6" s="306"/>
      <c r="G6" s="306"/>
      <c r="H6" s="306"/>
      <c r="I6" s="306"/>
    </row>
    <row r="7" spans="1:13" s="164" customFormat="1" ht="15" customHeight="1" x14ac:dyDescent="0.25">
      <c r="A7" s="896" t="s">
        <v>380</v>
      </c>
      <c r="B7" s="896"/>
      <c r="C7" s="896"/>
      <c r="D7" s="896"/>
      <c r="E7" s="896"/>
      <c r="F7" s="896"/>
      <c r="G7" s="896"/>
      <c r="H7" s="896"/>
      <c r="I7" s="896"/>
      <c r="J7" s="896"/>
      <c r="K7" s="896"/>
      <c r="L7" s="896"/>
      <c r="M7" s="896"/>
    </row>
    <row r="8" spans="1:13" ht="18.75" customHeight="1" x14ac:dyDescent="0.25">
      <c r="A8" s="164"/>
      <c r="B8" s="164"/>
      <c r="C8" s="315"/>
      <c r="D8" s="315"/>
      <c r="E8" s="315"/>
      <c r="F8" s="315"/>
      <c r="G8" s="315"/>
      <c r="H8" s="315"/>
      <c r="I8" s="315"/>
      <c r="J8" s="164"/>
      <c r="K8" s="164"/>
      <c r="L8" s="192"/>
    </row>
    <row r="9" spans="1:13" ht="20.100000000000001" customHeight="1" x14ac:dyDescent="0.25">
      <c r="A9" s="897" t="s">
        <v>165</v>
      </c>
      <c r="B9" s="897"/>
      <c r="C9" s="897"/>
      <c r="D9" s="897"/>
      <c r="E9" s="897"/>
      <c r="F9" s="897"/>
      <c r="G9" s="897"/>
      <c r="H9" s="897"/>
      <c r="I9" s="897"/>
      <c r="J9" s="897"/>
      <c r="K9" s="897"/>
      <c r="L9" s="897"/>
      <c r="M9" s="371"/>
    </row>
    <row r="10" spans="1:13" ht="20.100000000000001" customHeight="1" x14ac:dyDescent="0.25">
      <c r="A10" s="555"/>
      <c r="B10" s="560"/>
      <c r="C10" s="560"/>
      <c r="D10" s="560"/>
      <c r="E10" s="560"/>
      <c r="F10" s="560"/>
      <c r="G10" s="560"/>
      <c r="H10" s="560"/>
      <c r="I10" s="560"/>
      <c r="J10" s="560"/>
      <c r="K10" s="560"/>
      <c r="L10" s="560"/>
      <c r="M10" s="371"/>
    </row>
    <row r="11" spans="1:13" x14ac:dyDescent="0.25">
      <c r="A11" s="898"/>
      <c r="B11" s="506" t="s">
        <v>3</v>
      </c>
      <c r="C11" s="890" t="s">
        <v>4</v>
      </c>
      <c r="D11" s="899"/>
      <c r="E11" s="899"/>
      <c r="F11" s="899"/>
      <c r="G11" s="899"/>
      <c r="H11" s="899"/>
      <c r="I11" s="899"/>
      <c r="J11" s="899"/>
      <c r="K11" s="891"/>
      <c r="L11" s="192"/>
      <c r="M11" s="371"/>
    </row>
    <row r="12" spans="1:13" ht="32.25" customHeight="1" x14ac:dyDescent="0.25">
      <c r="A12" s="898"/>
      <c r="B12" s="908" t="s">
        <v>261</v>
      </c>
      <c r="C12" s="900" t="s">
        <v>366</v>
      </c>
      <c r="D12" s="901"/>
      <c r="E12" s="901"/>
      <c r="F12" s="901"/>
      <c r="G12" s="901"/>
      <c r="H12" s="901"/>
      <c r="I12" s="901"/>
      <c r="J12" s="901"/>
      <c r="K12" s="902"/>
      <c r="L12" s="192"/>
      <c r="M12" s="371"/>
    </row>
    <row r="13" spans="1:13" ht="18.75" customHeight="1" x14ac:dyDescent="0.25">
      <c r="A13" s="898"/>
      <c r="B13" s="909"/>
      <c r="C13" s="905" t="s">
        <v>332</v>
      </c>
      <c r="D13" s="906"/>
      <c r="E13" s="906"/>
      <c r="F13" s="906"/>
      <c r="G13" s="906"/>
      <c r="H13" s="906"/>
      <c r="I13" s="906"/>
      <c r="J13" s="906"/>
      <c r="K13" s="907"/>
      <c r="L13" s="192"/>
      <c r="M13" s="371"/>
    </row>
    <row r="14" spans="1:13" ht="18.75" customHeight="1" x14ac:dyDescent="0.25">
      <c r="A14" s="898"/>
      <c r="B14" s="909"/>
      <c r="C14" s="905" t="s">
        <v>333</v>
      </c>
      <c r="D14" s="906"/>
      <c r="E14" s="906"/>
      <c r="F14" s="906"/>
      <c r="G14" s="906"/>
      <c r="H14" s="906"/>
      <c r="I14" s="906"/>
      <c r="J14" s="906"/>
      <c r="K14" s="907"/>
      <c r="L14" s="192"/>
      <c r="M14" s="371"/>
    </row>
    <row r="15" spans="1:13" ht="18.75" customHeight="1" x14ac:dyDescent="0.25">
      <c r="A15" s="898"/>
      <c r="B15" s="909"/>
      <c r="C15" s="905" t="s">
        <v>334</v>
      </c>
      <c r="D15" s="906"/>
      <c r="E15" s="906"/>
      <c r="F15" s="906"/>
      <c r="G15" s="906"/>
      <c r="H15" s="906"/>
      <c r="I15" s="906"/>
      <c r="J15" s="906"/>
      <c r="K15" s="907"/>
      <c r="L15" s="192"/>
      <c r="M15" s="371"/>
    </row>
    <row r="16" spans="1:13" ht="18.75" customHeight="1" x14ac:dyDescent="0.25">
      <c r="A16" s="898"/>
      <c r="B16" s="909"/>
      <c r="C16" s="905" t="s">
        <v>335</v>
      </c>
      <c r="D16" s="906"/>
      <c r="E16" s="906"/>
      <c r="F16" s="906"/>
      <c r="G16" s="906"/>
      <c r="H16" s="906"/>
      <c r="I16" s="906"/>
      <c r="J16" s="906"/>
      <c r="K16" s="907"/>
      <c r="L16" s="192"/>
      <c r="M16" s="371"/>
    </row>
    <row r="17" spans="1:13" ht="45.75" customHeight="1" x14ac:dyDescent="0.25">
      <c r="A17" s="898"/>
      <c r="B17" s="910"/>
      <c r="C17" s="900" t="s">
        <v>367</v>
      </c>
      <c r="D17" s="901"/>
      <c r="E17" s="901"/>
      <c r="F17" s="901"/>
      <c r="G17" s="901"/>
      <c r="H17" s="901"/>
      <c r="I17" s="901"/>
      <c r="J17" s="901"/>
      <c r="K17" s="902"/>
      <c r="L17" s="192"/>
      <c r="M17" s="371"/>
    </row>
    <row r="18" spans="1:13" ht="33" customHeight="1" x14ac:dyDescent="0.25">
      <c r="A18" s="898"/>
      <c r="B18" s="451" t="s">
        <v>2</v>
      </c>
      <c r="C18" s="903" t="s">
        <v>330</v>
      </c>
      <c r="D18" s="903"/>
      <c r="E18" s="903"/>
      <c r="F18" s="903"/>
      <c r="G18" s="903"/>
      <c r="H18" s="903"/>
      <c r="I18" s="903"/>
      <c r="J18" s="903"/>
      <c r="K18" s="903"/>
      <c r="L18" s="192"/>
      <c r="M18" s="371"/>
    </row>
    <row r="19" spans="1:13" ht="17.25" customHeight="1" x14ac:dyDescent="0.25">
      <c r="A19" s="898"/>
      <c r="B19" s="604"/>
      <c r="C19" s="605"/>
      <c r="D19" s="605"/>
      <c r="E19" s="605"/>
      <c r="F19" s="605"/>
      <c r="G19" s="605"/>
      <c r="H19" s="605"/>
      <c r="I19" s="605"/>
      <c r="J19" s="605"/>
      <c r="K19" s="605"/>
      <c r="L19" s="192"/>
      <c r="M19" s="371"/>
    </row>
    <row r="20" spans="1:13" ht="15" customHeight="1" x14ac:dyDescent="0.25">
      <c r="A20" s="898"/>
      <c r="B20" s="256" t="s">
        <v>336</v>
      </c>
      <c r="C20" s="308"/>
      <c r="D20" s="309"/>
      <c r="E20" s="309"/>
      <c r="F20" s="309"/>
      <c r="G20" s="309"/>
      <c r="H20" s="309"/>
      <c r="I20" s="309"/>
      <c r="J20" s="309"/>
      <c r="K20" s="309"/>
      <c r="L20" s="256"/>
      <c r="M20" s="371"/>
    </row>
    <row r="21" spans="1:13" ht="12" customHeight="1" x14ac:dyDescent="0.25">
      <c r="A21" s="898"/>
      <c r="B21" s="256"/>
      <c r="C21" s="308"/>
      <c r="D21" s="309"/>
      <c r="E21" s="309"/>
      <c r="F21" s="309"/>
      <c r="G21" s="309"/>
      <c r="H21" s="309"/>
      <c r="I21" s="309"/>
      <c r="J21" s="309"/>
      <c r="K21" s="309"/>
      <c r="L21" s="256"/>
      <c r="M21" s="371"/>
    </row>
    <row r="22" spans="1:13" ht="15" customHeight="1" x14ac:dyDescent="0.25">
      <c r="A22" s="898"/>
      <c r="B22" s="256"/>
      <c r="C22" s="904" t="s">
        <v>493</v>
      </c>
      <c r="D22" s="904"/>
      <c r="E22" s="904"/>
      <c r="F22" s="904"/>
      <c r="G22" s="904"/>
      <c r="H22" s="904"/>
      <c r="I22" s="904"/>
      <c r="J22" s="904"/>
      <c r="K22" s="904"/>
      <c r="L22" s="256"/>
      <c r="M22" s="371"/>
    </row>
    <row r="23" spans="1:13" ht="30" customHeight="1" x14ac:dyDescent="0.25">
      <c r="A23" s="898"/>
      <c r="B23" s="256"/>
      <c r="C23" s="904"/>
      <c r="D23" s="904"/>
      <c r="E23" s="904"/>
      <c r="F23" s="904"/>
      <c r="G23" s="904"/>
      <c r="H23" s="904"/>
      <c r="I23" s="904"/>
      <c r="J23" s="904"/>
      <c r="K23" s="904"/>
      <c r="L23" s="256"/>
      <c r="M23" s="371"/>
    </row>
    <row r="24" spans="1:13" ht="18" customHeight="1" x14ac:dyDescent="0.25">
      <c r="A24" s="383"/>
      <c r="B24" s="384"/>
      <c r="C24" s="371"/>
      <c r="D24" s="371"/>
      <c r="E24" s="371"/>
      <c r="F24" s="371"/>
      <c r="G24" s="371"/>
      <c r="H24" s="371"/>
      <c r="I24" s="371"/>
      <c r="J24" s="371"/>
      <c r="K24" s="371"/>
      <c r="L24" s="371"/>
      <c r="M24" s="371"/>
    </row>
    <row r="25" spans="1:13" x14ac:dyDescent="0.25">
      <c r="A25" s="502"/>
      <c r="B25" s="503"/>
      <c r="J25" s="237"/>
      <c r="K25" s="250" t="s">
        <v>222</v>
      </c>
    </row>
    <row r="26" spans="1:13" ht="15.75" x14ac:dyDescent="0.25">
      <c r="A26" s="310"/>
      <c r="B26" s="310"/>
      <c r="C26" s="310"/>
      <c r="D26" s="310"/>
      <c r="E26" s="310"/>
      <c r="F26" s="310"/>
      <c r="G26" s="310"/>
      <c r="H26" s="310"/>
      <c r="I26" s="310"/>
      <c r="J26" s="310"/>
      <c r="K26" s="310"/>
      <c r="L26" s="310"/>
      <c r="M26" s="31"/>
    </row>
    <row r="27" spans="1:13" s="31" customFormat="1" ht="19.5" customHeight="1" x14ac:dyDescent="0.25">
      <c r="A27" s="911" t="s">
        <v>94</v>
      </c>
      <c r="B27" s="911"/>
      <c r="C27" s="911"/>
      <c r="D27" s="911"/>
      <c r="E27" s="911"/>
      <c r="F27" s="911"/>
      <c r="G27" s="911"/>
      <c r="H27" s="911"/>
      <c r="I27" s="911"/>
      <c r="J27" s="911"/>
      <c r="K27" s="911"/>
      <c r="L27" s="911"/>
      <c r="M27" s="345"/>
    </row>
    <row r="28" spans="1:13" ht="19.5" customHeight="1" x14ac:dyDescent="0.25">
      <c r="A28" s="345"/>
      <c r="B28" s="311"/>
      <c r="C28" s="192"/>
      <c r="D28" s="317"/>
      <c r="E28" s="317"/>
      <c r="F28" s="317"/>
      <c r="G28" s="317"/>
      <c r="H28" s="317"/>
      <c r="I28" s="317"/>
      <c r="J28" s="192"/>
      <c r="K28" s="192"/>
      <c r="L28" s="192"/>
      <c r="M28" s="345"/>
    </row>
    <row r="29" spans="1:13" s="31" customFormat="1" ht="18.75" customHeight="1" x14ac:dyDescent="0.25">
      <c r="A29" s="345"/>
      <c r="B29" s="255" t="s">
        <v>234</v>
      </c>
      <c r="C29" s="256"/>
      <c r="D29" s="257"/>
      <c r="E29" s="257"/>
      <c r="F29" s="257"/>
      <c r="G29" s="257"/>
      <c r="H29" s="257"/>
      <c r="I29" s="257"/>
      <c r="J29" s="256"/>
      <c r="K29" s="256"/>
      <c r="L29" s="256"/>
      <c r="M29" s="345"/>
    </row>
    <row r="30" spans="1:13" ht="15" customHeight="1" x14ac:dyDescent="0.25">
      <c r="A30" s="388" t="s">
        <v>66</v>
      </c>
      <c r="B30" s="265" t="s">
        <v>95</v>
      </c>
      <c r="C30" s="319"/>
      <c r="D30" s="319"/>
      <c r="E30" s="319"/>
      <c r="F30" s="319"/>
      <c r="G30" s="319"/>
      <c r="H30" s="319"/>
      <c r="I30" s="319"/>
      <c r="J30" s="319"/>
      <c r="K30" s="319"/>
      <c r="L30" s="319"/>
      <c r="M30" s="345"/>
    </row>
    <row r="31" spans="1:13" ht="30" customHeight="1" x14ac:dyDescent="0.25">
      <c r="A31" s="388"/>
      <c r="B31" s="912" t="s">
        <v>369</v>
      </c>
      <c r="C31" s="912"/>
      <c r="D31" s="912"/>
      <c r="E31" s="912"/>
      <c r="F31" s="912"/>
      <c r="G31" s="912"/>
      <c r="H31" s="912"/>
      <c r="I31" s="912"/>
      <c r="J31" s="912"/>
      <c r="K31" s="912"/>
      <c r="L31" s="912"/>
      <c r="M31" s="345"/>
    </row>
    <row r="32" spans="1:13" s="31" customFormat="1" ht="17.25" customHeight="1" x14ac:dyDescent="0.25">
      <c r="A32" s="388"/>
      <c r="B32" s="320"/>
      <c r="C32" s="192"/>
      <c r="D32" s="192"/>
      <c r="E32" s="192"/>
      <c r="F32" s="192"/>
      <c r="G32" s="192"/>
      <c r="H32" s="192"/>
      <c r="I32" s="192"/>
      <c r="J32" s="192"/>
      <c r="K32" s="192"/>
      <c r="L32" s="192"/>
      <c r="M32" s="345"/>
    </row>
    <row r="33" spans="1:13" ht="29.25" customHeight="1" x14ac:dyDescent="0.25">
      <c r="A33" s="389"/>
      <c r="B33" s="892" t="s">
        <v>239</v>
      </c>
      <c r="C33" s="892"/>
      <c r="D33" s="892"/>
      <c r="E33" s="892"/>
      <c r="F33" s="892"/>
      <c r="G33" s="892"/>
      <c r="H33" s="892"/>
      <c r="I33" s="892"/>
      <c r="J33" s="892"/>
      <c r="K33" s="892"/>
      <c r="L33" s="892"/>
      <c r="M33" s="345"/>
    </row>
    <row r="34" spans="1:13" s="31" customFormat="1" ht="16.5" customHeight="1" x14ac:dyDescent="0.25">
      <c r="A34" s="389"/>
      <c r="B34" s="321"/>
      <c r="C34" s="321"/>
      <c r="D34" s="321"/>
      <c r="E34" s="321"/>
      <c r="F34" s="321"/>
      <c r="G34" s="321"/>
      <c r="H34" s="321"/>
      <c r="I34" s="321"/>
      <c r="J34" s="321"/>
      <c r="K34" s="321"/>
      <c r="L34" s="321"/>
      <c r="M34" s="345"/>
    </row>
    <row r="35" spans="1:13" x14ac:dyDescent="0.25">
      <c r="A35" s="345"/>
      <c r="B35" s="344" t="s">
        <v>180</v>
      </c>
      <c r="C35" s="192"/>
      <c r="D35" s="192"/>
      <c r="E35" s="192"/>
      <c r="F35" s="344" t="s">
        <v>181</v>
      </c>
      <c r="G35" s="192"/>
      <c r="H35" s="192"/>
      <c r="I35" s="192"/>
      <c r="J35" s="192"/>
      <c r="K35" s="192"/>
      <c r="L35" s="192"/>
      <c r="M35" s="345"/>
    </row>
    <row r="36" spans="1:13" ht="41.25" customHeight="1" x14ac:dyDescent="0.25">
      <c r="A36" s="345"/>
      <c r="B36" s="913" t="s">
        <v>1</v>
      </c>
      <c r="C36" s="501" t="s">
        <v>237</v>
      </c>
      <c r="D36" s="192"/>
      <c r="E36" s="402"/>
      <c r="F36" s="915" t="s">
        <v>238</v>
      </c>
      <c r="G36" s="915"/>
      <c r="H36" s="915"/>
      <c r="I36" s="192"/>
      <c r="J36" s="192"/>
      <c r="K36" s="192"/>
      <c r="L36" s="192"/>
      <c r="M36" s="345"/>
    </row>
    <row r="37" spans="1:13" ht="55.5" customHeight="1" x14ac:dyDescent="0.25">
      <c r="A37" s="345"/>
      <c r="B37" s="914"/>
      <c r="C37" s="533" t="s">
        <v>345</v>
      </c>
      <c r="D37" s="192"/>
      <c r="E37" s="916"/>
      <c r="F37" s="322" t="s">
        <v>499</v>
      </c>
      <c r="G37" s="324" t="s">
        <v>497</v>
      </c>
      <c r="H37" s="324" t="s">
        <v>496</v>
      </c>
      <c r="I37" s="192"/>
      <c r="J37" s="192"/>
      <c r="K37" s="192"/>
      <c r="L37" s="192"/>
      <c r="M37" s="345"/>
    </row>
    <row r="38" spans="1:13" ht="15" customHeight="1" x14ac:dyDescent="0.25">
      <c r="A38" s="345"/>
      <c r="B38" s="348" t="str">
        <f>IF('Bendras vertinimas'!$B$20="","",'Bendras vertinimas'!$B$20)</f>
        <v>Tiekėjas 1</v>
      </c>
      <c r="C38" s="327">
        <v>1</v>
      </c>
      <c r="D38" s="192"/>
      <c r="E38" s="916"/>
      <c r="F38" s="273">
        <f>IFERROR(IF(C38="","",C38/MAX($C$38:$C$57)),"")</f>
        <v>0.25</v>
      </c>
      <c r="G38" s="272">
        <f>'Kriterijų sąrašas'!L11</f>
        <v>5</v>
      </c>
      <c r="H38" s="273">
        <f>IFERROR(IF($G$38=0,"",ROUND(F38*$G$38/MAX($F$38:$F$57),3)),"")</f>
        <v>1.25</v>
      </c>
      <c r="I38" s="403"/>
      <c r="J38" s="194"/>
      <c r="K38" s="194"/>
      <c r="L38" s="194"/>
      <c r="M38" s="345"/>
    </row>
    <row r="39" spans="1:13" x14ac:dyDescent="0.25">
      <c r="A39" s="345"/>
      <c r="B39" s="348" t="str">
        <f>IF('Bendras vertinimas'!$B$21="","",'Bendras vertinimas'!$B$21)</f>
        <v>Tiekėjas 2</v>
      </c>
      <c r="C39" s="327">
        <v>3</v>
      </c>
      <c r="D39" s="192"/>
      <c r="E39" s="916"/>
      <c r="F39" s="273">
        <f t="shared" ref="F39:F57" si="0">IFERROR(IF(C39="","",C39/MAX($C$38:$C$57)),"")</f>
        <v>0.75</v>
      </c>
      <c r="G39" s="263"/>
      <c r="H39" s="273">
        <f t="shared" ref="H39:H57" si="1">IFERROR(IF($G$38=0,"",ROUND(F39*$G$38/MAX($F$38:$F$57),3)),"")</f>
        <v>3.75</v>
      </c>
      <c r="I39" s="403"/>
      <c r="J39" s="194"/>
      <c r="K39" s="194"/>
      <c r="L39" s="194"/>
      <c r="M39" s="345"/>
    </row>
    <row r="40" spans="1:13" x14ac:dyDescent="0.25">
      <c r="A40" s="345"/>
      <c r="B40" s="348" t="str">
        <f>IF('Bendras vertinimas'!$B$22="","",'Bendras vertinimas'!$B$22)</f>
        <v>Tiekėjas 3</v>
      </c>
      <c r="C40" s="327">
        <v>4</v>
      </c>
      <c r="D40" s="192"/>
      <c r="E40" s="916"/>
      <c r="F40" s="273">
        <f t="shared" si="0"/>
        <v>1</v>
      </c>
      <c r="G40" s="263"/>
      <c r="H40" s="273">
        <f t="shared" si="1"/>
        <v>5</v>
      </c>
      <c r="I40" s="403"/>
      <c r="J40" s="194"/>
      <c r="K40" s="194"/>
      <c r="L40" s="194"/>
      <c r="M40" s="345"/>
    </row>
    <row r="41" spans="1:13" x14ac:dyDescent="0.25">
      <c r="A41" s="345"/>
      <c r="B41" s="348" t="str">
        <f>IF('Bendras vertinimas'!$B$23="","",'Bendras vertinimas'!$B$23)</f>
        <v>Tiekėjas 4</v>
      </c>
      <c r="C41" s="327">
        <v>2</v>
      </c>
      <c r="D41" s="192"/>
      <c r="E41" s="916"/>
      <c r="F41" s="273">
        <f t="shared" si="0"/>
        <v>0.5</v>
      </c>
      <c r="G41" s="263"/>
      <c r="H41" s="273">
        <f t="shared" si="1"/>
        <v>2.5</v>
      </c>
      <c r="I41" s="403"/>
      <c r="J41" s="194"/>
      <c r="K41" s="194"/>
      <c r="L41" s="194"/>
      <c r="M41" s="345"/>
    </row>
    <row r="42" spans="1:13" x14ac:dyDescent="0.25">
      <c r="A42" s="345"/>
      <c r="B42" s="348" t="str">
        <f>IF('Bendras vertinimas'!$B$24="","",'Bendras vertinimas'!$B$24)</f>
        <v>Tiekėjas 5</v>
      </c>
      <c r="C42" s="327"/>
      <c r="D42" s="192"/>
      <c r="E42" s="916"/>
      <c r="F42" s="273" t="str">
        <f t="shared" si="0"/>
        <v/>
      </c>
      <c r="G42" s="263"/>
      <c r="H42" s="273" t="str">
        <f t="shared" si="1"/>
        <v/>
      </c>
      <c r="I42" s="192"/>
      <c r="J42" s="192"/>
      <c r="K42" s="192"/>
      <c r="L42" s="192"/>
      <c r="M42" s="345"/>
    </row>
    <row r="43" spans="1:13" ht="15.75" customHeight="1" x14ac:dyDescent="0.25">
      <c r="A43" s="345"/>
      <c r="B43" s="348" t="str">
        <f>IF('Bendras vertinimas'!$B$25="","",'Bendras vertinimas'!$B$25)</f>
        <v>Tiekėjas 6</v>
      </c>
      <c r="C43" s="327"/>
      <c r="D43" s="192"/>
      <c r="E43" s="916"/>
      <c r="F43" s="273" t="str">
        <f t="shared" si="0"/>
        <v/>
      </c>
      <c r="G43" s="263"/>
      <c r="H43" s="273" t="str">
        <f t="shared" si="1"/>
        <v/>
      </c>
      <c r="I43" s="403"/>
      <c r="J43" s="158"/>
      <c r="K43" s="158"/>
      <c r="L43" s="158"/>
      <c r="M43" s="345"/>
    </row>
    <row r="44" spans="1:13" x14ac:dyDescent="0.25">
      <c r="A44" s="345"/>
      <c r="B44" s="348" t="str">
        <f>IF('Bendras vertinimas'!$B$26="","",'Bendras vertinimas'!$B$26)</f>
        <v>Tiekėjas 7</v>
      </c>
      <c r="C44" s="327"/>
      <c r="D44" s="192"/>
      <c r="E44" s="916"/>
      <c r="F44" s="273" t="str">
        <f t="shared" si="0"/>
        <v/>
      </c>
      <c r="G44" s="263"/>
      <c r="H44" s="273" t="str">
        <f t="shared" si="1"/>
        <v/>
      </c>
      <c r="I44" s="403"/>
      <c r="J44" s="158"/>
      <c r="K44" s="158"/>
      <c r="L44" s="158"/>
      <c r="M44" s="345"/>
    </row>
    <row r="45" spans="1:13" x14ac:dyDescent="0.25">
      <c r="A45" s="345"/>
      <c r="B45" s="348" t="str">
        <f>IF('Bendras vertinimas'!$B$27="","",'Bendras vertinimas'!$B$27)</f>
        <v>Tiekėjas 8</v>
      </c>
      <c r="C45" s="327"/>
      <c r="D45" s="192"/>
      <c r="E45" s="916"/>
      <c r="F45" s="273" t="str">
        <f t="shared" si="0"/>
        <v/>
      </c>
      <c r="G45" s="263"/>
      <c r="H45" s="273" t="str">
        <f t="shared" si="1"/>
        <v/>
      </c>
      <c r="I45" s="403"/>
      <c r="J45" s="158"/>
      <c r="K45" s="158"/>
      <c r="L45" s="158"/>
      <c r="M45" s="345"/>
    </row>
    <row r="46" spans="1:13" x14ac:dyDescent="0.25">
      <c r="A46" s="345"/>
      <c r="B46" s="348" t="str">
        <f>IF('Bendras vertinimas'!$B$28="","",'Bendras vertinimas'!$B$28)</f>
        <v>Tiekėjas 9</v>
      </c>
      <c r="C46" s="327"/>
      <c r="D46" s="192"/>
      <c r="E46" s="916"/>
      <c r="F46" s="273" t="str">
        <f t="shared" si="0"/>
        <v/>
      </c>
      <c r="G46" s="263"/>
      <c r="H46" s="273" t="str">
        <f t="shared" si="1"/>
        <v/>
      </c>
      <c r="I46" s="403"/>
      <c r="J46" s="158"/>
      <c r="K46" s="158"/>
      <c r="L46" s="158"/>
      <c r="M46" s="345"/>
    </row>
    <row r="47" spans="1:13" x14ac:dyDescent="0.25">
      <c r="A47" s="345"/>
      <c r="B47" s="348" t="str">
        <f>IF('Bendras vertinimas'!$B$29="","",'Bendras vertinimas'!$B$29)</f>
        <v>Tiekėjas 10</v>
      </c>
      <c r="C47" s="327"/>
      <c r="D47" s="192"/>
      <c r="E47" s="916"/>
      <c r="F47" s="273" t="str">
        <f t="shared" si="0"/>
        <v/>
      </c>
      <c r="G47" s="263"/>
      <c r="H47" s="273" t="str">
        <f t="shared" si="1"/>
        <v/>
      </c>
      <c r="I47" s="403"/>
      <c r="J47" s="158"/>
      <c r="K47" s="158"/>
      <c r="L47" s="158"/>
      <c r="M47" s="345"/>
    </row>
    <row r="48" spans="1:13" x14ac:dyDescent="0.25">
      <c r="A48" s="345"/>
      <c r="B48" s="348" t="str">
        <f>IF('Bendras vertinimas'!$B$30="","",'Bendras vertinimas'!$B$30)</f>
        <v>Tiekėjas 11</v>
      </c>
      <c r="C48" s="327"/>
      <c r="D48" s="192"/>
      <c r="E48" s="500"/>
      <c r="F48" s="273" t="str">
        <f t="shared" si="0"/>
        <v/>
      </c>
      <c r="G48" s="263"/>
      <c r="H48" s="273" t="str">
        <f t="shared" si="1"/>
        <v/>
      </c>
      <c r="I48" s="401"/>
      <c r="J48" s="401"/>
      <c r="K48" s="401"/>
      <c r="L48" s="401"/>
      <c r="M48" s="345"/>
    </row>
    <row r="49" spans="1:14" x14ac:dyDescent="0.25">
      <c r="A49" s="345"/>
      <c r="B49" s="348" t="str">
        <f>IF('Bendras vertinimas'!$B$31="","",'Bendras vertinimas'!$B$31)</f>
        <v>Tiekėjas 12</v>
      </c>
      <c r="C49" s="327"/>
      <c r="D49" s="192"/>
      <c r="E49" s="500"/>
      <c r="F49" s="273" t="str">
        <f t="shared" si="0"/>
        <v/>
      </c>
      <c r="G49" s="263"/>
      <c r="H49" s="273" t="str">
        <f t="shared" si="1"/>
        <v/>
      </c>
      <c r="I49" s="401"/>
      <c r="J49" s="401"/>
      <c r="K49" s="401"/>
      <c r="L49" s="401"/>
      <c r="M49" s="345"/>
    </row>
    <row r="50" spans="1:14" x14ac:dyDescent="0.25">
      <c r="A50" s="345"/>
      <c r="B50" s="348" t="str">
        <f>IF('Bendras vertinimas'!$B$32="","",'Bendras vertinimas'!$B$32)</f>
        <v>Tiekėjas 13</v>
      </c>
      <c r="C50" s="327"/>
      <c r="D50" s="192"/>
      <c r="E50" s="500"/>
      <c r="F50" s="273" t="str">
        <f t="shared" si="0"/>
        <v/>
      </c>
      <c r="G50" s="263"/>
      <c r="H50" s="273" t="str">
        <f t="shared" si="1"/>
        <v/>
      </c>
      <c r="I50" s="401"/>
      <c r="J50" s="401"/>
      <c r="K50" s="401"/>
      <c r="L50" s="401"/>
      <c r="M50" s="345"/>
    </row>
    <row r="51" spans="1:14" x14ac:dyDescent="0.25">
      <c r="A51" s="345"/>
      <c r="B51" s="348" t="str">
        <f>IF('Bendras vertinimas'!$B$33="","",'Bendras vertinimas'!$B$33)</f>
        <v>Tiekėjas 14</v>
      </c>
      <c r="C51" s="327"/>
      <c r="D51" s="192"/>
      <c r="E51" s="500"/>
      <c r="F51" s="273" t="str">
        <f t="shared" si="0"/>
        <v/>
      </c>
      <c r="G51" s="263"/>
      <c r="H51" s="273" t="str">
        <f t="shared" si="1"/>
        <v/>
      </c>
      <c r="I51" s="401"/>
      <c r="J51" s="401"/>
      <c r="K51" s="401"/>
      <c r="L51" s="401"/>
      <c r="M51" s="345"/>
    </row>
    <row r="52" spans="1:14" x14ac:dyDescent="0.25">
      <c r="A52" s="345"/>
      <c r="B52" s="348" t="str">
        <f>IF('Bendras vertinimas'!$B$34="","",'Bendras vertinimas'!$B$34)</f>
        <v>Tiekėjas 15</v>
      </c>
      <c r="C52" s="327"/>
      <c r="D52" s="192"/>
      <c r="E52" s="500"/>
      <c r="F52" s="273" t="str">
        <f t="shared" si="0"/>
        <v/>
      </c>
      <c r="G52" s="263"/>
      <c r="H52" s="273" t="str">
        <f t="shared" si="1"/>
        <v/>
      </c>
      <c r="I52" s="401"/>
      <c r="J52" s="401"/>
      <c r="K52" s="401"/>
      <c r="L52" s="401"/>
      <c r="M52" s="345"/>
    </row>
    <row r="53" spans="1:14" x14ac:dyDescent="0.25">
      <c r="A53" s="345"/>
      <c r="B53" s="348" t="str">
        <f>IF('Bendras vertinimas'!$B$35="","",'Bendras vertinimas'!$B$35)</f>
        <v>Tiekėjas 16</v>
      </c>
      <c r="C53" s="327"/>
      <c r="D53" s="192"/>
      <c r="E53" s="500"/>
      <c r="F53" s="273" t="str">
        <f t="shared" si="0"/>
        <v/>
      </c>
      <c r="G53" s="263"/>
      <c r="H53" s="273" t="str">
        <f t="shared" si="1"/>
        <v/>
      </c>
      <c r="I53" s="401"/>
      <c r="J53" s="401"/>
      <c r="K53" s="401"/>
      <c r="L53" s="401"/>
      <c r="M53" s="345"/>
    </row>
    <row r="54" spans="1:14" x14ac:dyDescent="0.25">
      <c r="A54" s="345"/>
      <c r="B54" s="348" t="str">
        <f>IF('Bendras vertinimas'!$B$36="","",'Bendras vertinimas'!$B$36)</f>
        <v>Tiekėjas 17</v>
      </c>
      <c r="C54" s="327"/>
      <c r="D54" s="192"/>
      <c r="E54" s="500"/>
      <c r="F54" s="273" t="str">
        <f t="shared" si="0"/>
        <v/>
      </c>
      <c r="G54" s="263"/>
      <c r="H54" s="273" t="str">
        <f t="shared" si="1"/>
        <v/>
      </c>
      <c r="I54" s="401"/>
      <c r="J54" s="401"/>
      <c r="K54" s="401"/>
      <c r="L54" s="401"/>
      <c r="M54" s="345"/>
    </row>
    <row r="55" spans="1:14" x14ac:dyDescent="0.25">
      <c r="A55" s="345"/>
      <c r="B55" s="348" t="str">
        <f>IF('Bendras vertinimas'!$B$37="","",'Bendras vertinimas'!$B$37)</f>
        <v>Tiekėjas 18</v>
      </c>
      <c r="C55" s="327"/>
      <c r="D55" s="192"/>
      <c r="E55" s="500"/>
      <c r="F55" s="273" t="str">
        <f t="shared" si="0"/>
        <v/>
      </c>
      <c r="G55" s="263"/>
      <c r="H55" s="273" t="str">
        <f t="shared" si="1"/>
        <v/>
      </c>
      <c r="I55" s="401"/>
      <c r="J55" s="401"/>
      <c r="K55" s="401"/>
      <c r="L55" s="401"/>
      <c r="M55" s="345"/>
    </row>
    <row r="56" spans="1:14" x14ac:dyDescent="0.25">
      <c r="A56" s="345"/>
      <c r="B56" s="348" t="str">
        <f>IF('Bendras vertinimas'!$B$38="","",'Bendras vertinimas'!$B$38)</f>
        <v>Tiekėjas 19</v>
      </c>
      <c r="C56" s="327"/>
      <c r="D56" s="192"/>
      <c r="E56" s="500"/>
      <c r="F56" s="273" t="str">
        <f t="shared" si="0"/>
        <v/>
      </c>
      <c r="G56" s="263"/>
      <c r="H56" s="273" t="str">
        <f t="shared" si="1"/>
        <v/>
      </c>
      <c r="I56" s="401"/>
      <c r="J56" s="401"/>
      <c r="K56" s="401"/>
      <c r="L56" s="401"/>
      <c r="M56" s="345"/>
    </row>
    <row r="57" spans="1:14" x14ac:dyDescent="0.25">
      <c r="A57" s="345"/>
      <c r="B57" s="348" t="str">
        <f>IF('Bendras vertinimas'!$B$39="","",'Bendras vertinimas'!$B$39)</f>
        <v>Tiekėjas 20</v>
      </c>
      <c r="C57" s="327"/>
      <c r="D57" s="192"/>
      <c r="E57" s="500"/>
      <c r="F57" s="273" t="str">
        <f t="shared" si="0"/>
        <v/>
      </c>
      <c r="G57" s="263"/>
      <c r="H57" s="273" t="str">
        <f t="shared" si="1"/>
        <v/>
      </c>
      <c r="I57" s="401"/>
      <c r="J57" s="401"/>
      <c r="K57" s="401"/>
      <c r="L57" s="401"/>
      <c r="M57" s="345"/>
    </row>
    <row r="58" spans="1:14" ht="17.25" customHeight="1" x14ac:dyDescent="0.25">
      <c r="A58" s="345"/>
      <c r="B58" s="31"/>
      <c r="C58" s="31"/>
      <c r="D58" s="31"/>
      <c r="E58" s="31"/>
      <c r="F58" s="31"/>
      <c r="G58" s="31"/>
      <c r="H58" s="31"/>
      <c r="I58" s="31"/>
      <c r="J58" s="31"/>
      <c r="K58" s="31"/>
      <c r="M58" s="345"/>
    </row>
    <row r="59" spans="1:14" s="31" customFormat="1" ht="14.25" customHeight="1" x14ac:dyDescent="0.25">
      <c r="A59" s="345"/>
      <c r="B59" s="345"/>
      <c r="C59" s="345"/>
      <c r="D59" s="345"/>
      <c r="E59" s="345"/>
      <c r="F59" s="345"/>
      <c r="G59" s="345"/>
      <c r="H59" s="345"/>
      <c r="I59" s="345"/>
      <c r="J59" s="345"/>
      <c r="K59" s="345"/>
      <c r="L59" s="345"/>
      <c r="M59" s="345"/>
    </row>
    <row r="60" spans="1:14" x14ac:dyDescent="0.25">
      <c r="A60" s="31"/>
      <c r="B60" s="31"/>
      <c r="C60" s="31"/>
      <c r="D60" s="31"/>
      <c r="E60" s="31"/>
      <c r="F60" s="31"/>
      <c r="G60" s="31"/>
      <c r="H60" s="31"/>
      <c r="I60" s="31"/>
      <c r="J60" s="237"/>
      <c r="K60" s="250" t="s">
        <v>222</v>
      </c>
      <c r="M60" s="31"/>
      <c r="N60" s="31"/>
    </row>
  </sheetData>
  <mergeCells count="20">
    <mergeCell ref="A27:L27"/>
    <mergeCell ref="B31:L31"/>
    <mergeCell ref="B33:L33"/>
    <mergeCell ref="B36:B37"/>
    <mergeCell ref="F36:H36"/>
    <mergeCell ref="E37:E47"/>
    <mergeCell ref="A1:M1"/>
    <mergeCell ref="A7:M7"/>
    <mergeCell ref="A9:L9"/>
    <mergeCell ref="A11:A23"/>
    <mergeCell ref="C11:K11"/>
    <mergeCell ref="C12:K12"/>
    <mergeCell ref="C18:K18"/>
    <mergeCell ref="C22:K23"/>
    <mergeCell ref="C17:K17"/>
    <mergeCell ref="C13:K13"/>
    <mergeCell ref="C14:K14"/>
    <mergeCell ref="C15:K15"/>
    <mergeCell ref="C16:K16"/>
    <mergeCell ref="B12:B17"/>
  </mergeCells>
  <conditionalFormatting sqref="B18:C19">
    <cfRule type="expression" dxfId="15" priority="1">
      <formula>$S18=1</formula>
    </cfRule>
  </conditionalFormatting>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42"/>
  <sheetViews>
    <sheetView showGridLines="0" topLeftCell="A64" zoomScaleNormal="100" zoomScaleSheetLayoutView="100" workbookViewId="0">
      <selection activeCell="E99" sqref="E99"/>
    </sheetView>
  </sheetViews>
  <sheetFormatPr defaultColWidth="9.140625" defaultRowHeight="15" x14ac:dyDescent="0.25"/>
  <cols>
    <col min="1" max="1" width="4" style="118" customWidth="1"/>
    <col min="2" max="2" width="20.28515625" style="32" customWidth="1"/>
    <col min="3" max="6" width="11.7109375" style="32" customWidth="1"/>
    <col min="7" max="7" width="5.7109375" style="32" customWidth="1"/>
    <col min="8" max="10" width="9.140625" style="32" customWidth="1"/>
    <col min="11" max="11" width="7.5703125" style="32" customWidth="1"/>
    <col min="12" max="12" width="8.7109375" style="32" customWidth="1"/>
    <col min="13" max="13" width="8.5703125" style="32" customWidth="1"/>
    <col min="14" max="14" width="5.7109375" style="35" customWidth="1"/>
    <col min="15" max="15" width="4.140625" style="35" customWidth="1"/>
    <col min="16" max="17" width="9.140625" style="35" customWidth="1"/>
    <col min="18" max="18" width="9.140625" style="31" customWidth="1"/>
    <col min="19" max="20" width="9.140625" style="32" customWidth="1"/>
    <col min="21" max="21" width="6.5703125" style="100" hidden="1" customWidth="1"/>
    <col min="22" max="22" width="8.42578125" style="100" hidden="1" customWidth="1"/>
    <col min="23" max="16384" width="9.140625" style="32"/>
  </cols>
  <sheetData>
    <row r="1" spans="1:22" ht="30" customHeight="1" x14ac:dyDescent="0.25">
      <c r="A1" s="895" t="s">
        <v>350</v>
      </c>
      <c r="B1" s="895"/>
      <c r="C1" s="895"/>
      <c r="D1" s="895"/>
      <c r="E1" s="895"/>
      <c r="F1" s="895"/>
      <c r="G1" s="895"/>
      <c r="H1" s="895"/>
      <c r="I1" s="895"/>
      <c r="J1" s="895"/>
      <c r="K1" s="895"/>
      <c r="L1" s="895"/>
      <c r="M1" s="895"/>
      <c r="N1" s="305"/>
      <c r="O1" s="153"/>
      <c r="P1" s="32"/>
      <c r="Q1" s="32"/>
      <c r="R1" s="32"/>
      <c r="U1" s="32"/>
      <c r="V1" s="32"/>
    </row>
    <row r="2" spans="1:22" s="31" customFormat="1" ht="12" customHeight="1" x14ac:dyDescent="0.25">
      <c r="A2" s="334"/>
      <c r="B2" s="334"/>
      <c r="C2" s="328"/>
      <c r="D2" s="328"/>
      <c r="E2" s="328"/>
      <c r="F2" s="328"/>
      <c r="G2" s="328"/>
      <c r="H2" s="328"/>
      <c r="I2" s="328"/>
      <c r="J2" s="328"/>
      <c r="K2" s="328"/>
      <c r="L2" s="53"/>
      <c r="N2" s="35"/>
      <c r="O2" s="35"/>
      <c r="P2" s="35"/>
      <c r="Q2" s="35"/>
      <c r="U2" s="333"/>
      <c r="V2" s="333"/>
    </row>
    <row r="3" spans="1:22" x14ac:dyDescent="0.25">
      <c r="A3" s="32"/>
      <c r="B3" s="242" t="s">
        <v>130</v>
      </c>
    </row>
    <row r="4" spans="1:22" ht="15" customHeight="1" x14ac:dyDescent="0.25">
      <c r="A4" s="32"/>
      <c r="B4" s="242" t="s">
        <v>381</v>
      </c>
    </row>
    <row r="5" spans="1:22" x14ac:dyDescent="0.25">
      <c r="A5" s="32"/>
      <c r="B5" s="242" t="s">
        <v>188</v>
      </c>
    </row>
    <row r="6" spans="1:22" ht="12" customHeight="1" x14ac:dyDescent="0.25">
      <c r="A6" s="32"/>
      <c r="B6" s="242"/>
    </row>
    <row r="7" spans="1:22" ht="15.75" x14ac:dyDescent="0.25">
      <c r="A7" s="396" t="s">
        <v>380</v>
      </c>
      <c r="B7" s="397"/>
      <c r="C7" s="398"/>
      <c r="D7" s="396"/>
      <c r="E7" s="396"/>
      <c r="F7" s="396"/>
      <c r="G7" s="396"/>
      <c r="H7" s="396"/>
      <c r="I7" s="396"/>
      <c r="J7" s="396"/>
      <c r="K7" s="396"/>
      <c r="L7" s="396"/>
      <c r="M7" s="398"/>
      <c r="N7" s="418"/>
      <c r="O7" s="366"/>
      <c r="P7" s="32"/>
      <c r="Q7" s="32"/>
      <c r="R7" s="32"/>
      <c r="U7" s="32"/>
      <c r="V7" s="32"/>
    </row>
    <row r="8" spans="1:22" s="31" customFormat="1" ht="18.75" customHeight="1" x14ac:dyDescent="0.25">
      <c r="A8" s="355"/>
      <c r="B8" s="334"/>
      <c r="C8" s="356"/>
      <c r="D8" s="355"/>
      <c r="E8" s="355"/>
      <c r="F8" s="355"/>
      <c r="G8" s="355"/>
      <c r="H8" s="355"/>
      <c r="I8" s="355"/>
      <c r="J8" s="355"/>
      <c r="K8" s="355"/>
      <c r="L8" s="54"/>
      <c r="M8" s="356"/>
      <c r="N8" s="310"/>
    </row>
    <row r="9" spans="1:22" s="31" customFormat="1" ht="19.5" customHeight="1" x14ac:dyDescent="0.25">
      <c r="A9" s="897" t="s">
        <v>165</v>
      </c>
      <c r="B9" s="897"/>
      <c r="C9" s="897"/>
      <c r="D9" s="897"/>
      <c r="E9" s="897"/>
      <c r="F9" s="897"/>
      <c r="G9" s="897"/>
      <c r="H9" s="897"/>
      <c r="I9" s="897"/>
      <c r="J9" s="897"/>
      <c r="K9" s="897"/>
      <c r="L9" s="897"/>
      <c r="M9" s="897"/>
      <c r="N9" s="371"/>
      <c r="O9" s="371"/>
      <c r="U9" s="333"/>
      <c r="V9" s="333"/>
    </row>
    <row r="10" spans="1:22" s="31" customFormat="1" ht="15.75" customHeight="1" x14ac:dyDescent="0.25">
      <c r="A10" s="368"/>
      <c r="B10" s="244"/>
      <c r="C10" s="244"/>
      <c r="D10" s="244"/>
      <c r="E10" s="244"/>
      <c r="F10" s="244"/>
      <c r="G10" s="244"/>
      <c r="H10" s="244"/>
      <c r="I10" s="244"/>
      <c r="J10" s="244"/>
      <c r="K10" s="244"/>
      <c r="L10" s="244"/>
      <c r="M10" s="244"/>
      <c r="O10" s="371"/>
      <c r="U10" s="333"/>
      <c r="V10" s="333"/>
    </row>
    <row r="11" spans="1:22" s="31" customFormat="1" x14ac:dyDescent="0.25">
      <c r="A11" s="369"/>
      <c r="B11" s="918" t="s">
        <v>95</v>
      </c>
      <c r="C11" s="918"/>
      <c r="D11" s="918"/>
      <c r="E11" s="918"/>
      <c r="F11" s="918"/>
      <c r="G11" s="918"/>
      <c r="H11" s="918"/>
      <c r="I11" s="918"/>
      <c r="J11" s="918"/>
      <c r="K11" s="918"/>
      <c r="L11" s="358"/>
      <c r="M11" s="256"/>
      <c r="N11" s="206"/>
      <c r="O11" s="370"/>
      <c r="P11" s="35"/>
      <c r="Q11" s="35"/>
      <c r="U11" s="333"/>
      <c r="V11" s="333"/>
    </row>
    <row r="12" spans="1:22" s="31" customFormat="1" ht="30.75" customHeight="1" x14ac:dyDescent="0.25">
      <c r="A12" s="369"/>
      <c r="B12" s="919" t="s">
        <v>408</v>
      </c>
      <c r="C12" s="919"/>
      <c r="D12" s="919"/>
      <c r="E12" s="919"/>
      <c r="F12" s="919"/>
      <c r="G12" s="919"/>
      <c r="H12" s="919"/>
      <c r="I12" s="919"/>
      <c r="J12" s="919"/>
      <c r="K12" s="919"/>
      <c r="L12" s="919"/>
      <c r="M12" s="919"/>
      <c r="N12" s="206"/>
      <c r="O12" s="370"/>
      <c r="P12" s="35"/>
      <c r="Q12" s="35"/>
      <c r="U12" s="333"/>
      <c r="V12" s="333"/>
    </row>
    <row r="13" spans="1:22" s="31" customFormat="1" ht="15.75" customHeight="1" x14ac:dyDescent="0.25">
      <c r="A13" s="369"/>
      <c r="B13" s="227"/>
      <c r="C13" s="920"/>
      <c r="D13" s="920"/>
      <c r="E13" s="920"/>
      <c r="F13" s="920"/>
      <c r="G13" s="920"/>
      <c r="H13" s="920"/>
      <c r="I13" s="920"/>
      <c r="J13" s="920"/>
      <c r="K13" s="920"/>
      <c r="L13" s="359"/>
      <c r="M13" s="192"/>
      <c r="N13" s="35"/>
      <c r="O13" s="370"/>
      <c r="P13" s="35"/>
      <c r="Q13" s="35"/>
      <c r="U13" s="333"/>
      <c r="V13" s="333"/>
    </row>
    <row r="14" spans="1:22" ht="30" customHeight="1" x14ac:dyDescent="0.25">
      <c r="A14" s="369"/>
      <c r="B14" s="930" t="s">
        <v>409</v>
      </c>
      <c r="C14" s="930"/>
      <c r="D14" s="930"/>
      <c r="E14" s="930"/>
      <c r="F14" s="930"/>
      <c r="G14" s="930"/>
      <c r="H14" s="930"/>
      <c r="I14" s="930"/>
      <c r="J14" s="930"/>
      <c r="K14" s="930"/>
      <c r="L14" s="930"/>
      <c r="M14" s="930"/>
      <c r="N14" s="206"/>
      <c r="O14" s="370"/>
    </row>
    <row r="15" spans="1:22" s="31" customFormat="1" ht="14.25" customHeight="1" x14ac:dyDescent="0.25">
      <c r="A15" s="369"/>
      <c r="N15" s="35"/>
      <c r="O15" s="370"/>
      <c r="P15" s="35"/>
      <c r="Q15" s="35"/>
      <c r="U15" s="333"/>
      <c r="V15" s="333"/>
    </row>
    <row r="16" spans="1:22" x14ac:dyDescent="0.25">
      <c r="A16" s="370"/>
      <c r="B16" s="198" t="s">
        <v>3</v>
      </c>
      <c r="C16" s="921" t="s">
        <v>4</v>
      </c>
      <c r="D16" s="921"/>
      <c r="E16" s="921"/>
      <c r="F16" s="921"/>
      <c r="G16" s="921"/>
      <c r="H16" s="921"/>
      <c r="I16" s="921"/>
      <c r="J16" s="921"/>
      <c r="K16" s="921"/>
      <c r="L16" s="922" t="s">
        <v>170</v>
      </c>
      <c r="M16" s="78"/>
      <c r="N16" s="78"/>
      <c r="O16" s="375"/>
      <c r="P16" s="78"/>
      <c r="Q16" s="78"/>
      <c r="R16" s="78"/>
    </row>
    <row r="17" spans="1:22" ht="37.5" customHeight="1" x14ac:dyDescent="0.25">
      <c r="A17" s="370"/>
      <c r="B17" s="908" t="s">
        <v>342</v>
      </c>
      <c r="C17" s="923" t="s">
        <v>356</v>
      </c>
      <c r="D17" s="923"/>
      <c r="E17" s="923"/>
      <c r="F17" s="923"/>
      <c r="G17" s="923"/>
      <c r="H17" s="923"/>
      <c r="I17" s="923"/>
      <c r="J17" s="923"/>
      <c r="K17" s="923"/>
      <c r="L17" s="922"/>
      <c r="M17" s="82"/>
      <c r="N17" s="82"/>
      <c r="O17" s="376"/>
      <c r="P17" s="82"/>
      <c r="Q17" s="82"/>
      <c r="R17" s="82"/>
    </row>
    <row r="18" spans="1:22" ht="15" customHeight="1" x14ac:dyDescent="0.25">
      <c r="A18" s="370"/>
      <c r="B18" s="909"/>
      <c r="C18" s="924" t="s">
        <v>406</v>
      </c>
      <c r="D18" s="925"/>
      <c r="E18" s="925"/>
      <c r="F18" s="925"/>
      <c r="G18" s="925"/>
      <c r="H18" s="925"/>
      <c r="I18" s="925"/>
      <c r="J18" s="925"/>
      <c r="K18" s="926"/>
      <c r="L18" s="367"/>
      <c r="M18" s="82"/>
      <c r="N18" s="82"/>
      <c r="O18" s="376"/>
      <c r="P18" s="82"/>
      <c r="Q18" s="82"/>
      <c r="R18" s="82"/>
      <c r="U18" s="98" t="b">
        <v>1</v>
      </c>
      <c r="V18" s="98">
        <f>IF(U18=TRUE,0,1)</f>
        <v>0</v>
      </c>
    </row>
    <row r="19" spans="1:22" ht="15" customHeight="1" x14ac:dyDescent="0.25">
      <c r="A19" s="370"/>
      <c r="B19" s="909"/>
      <c r="C19" s="924" t="s">
        <v>407</v>
      </c>
      <c r="D19" s="925"/>
      <c r="E19" s="925"/>
      <c r="F19" s="925"/>
      <c r="G19" s="925"/>
      <c r="H19" s="925"/>
      <c r="I19" s="925"/>
      <c r="J19" s="925"/>
      <c r="K19" s="926"/>
      <c r="L19" s="367"/>
      <c r="M19" s="82"/>
      <c r="N19" s="82"/>
      <c r="O19" s="376"/>
      <c r="P19" s="82"/>
      <c r="Q19" s="82"/>
      <c r="R19" s="82"/>
      <c r="U19" s="98" t="b">
        <v>1</v>
      </c>
      <c r="V19" s="98">
        <f>IF(U19=TRUE,0,1)</f>
        <v>0</v>
      </c>
    </row>
    <row r="20" spans="1:22" ht="33" customHeight="1" x14ac:dyDescent="0.25">
      <c r="A20" s="370"/>
      <c r="B20" s="910"/>
      <c r="C20" s="927" t="s">
        <v>410</v>
      </c>
      <c r="D20" s="928"/>
      <c r="E20" s="928"/>
      <c r="F20" s="928"/>
      <c r="G20" s="928"/>
      <c r="H20" s="928"/>
      <c r="I20" s="928"/>
      <c r="J20" s="928"/>
      <c r="K20" s="929"/>
      <c r="L20" s="422"/>
      <c r="M20" s="82"/>
      <c r="N20" s="82"/>
      <c r="O20" s="376"/>
      <c r="P20" s="82"/>
      <c r="Q20" s="82"/>
      <c r="R20" s="82"/>
    </row>
    <row r="21" spans="1:22" ht="17.25" customHeight="1" x14ac:dyDescent="0.25">
      <c r="A21" s="370"/>
      <c r="B21" s="295"/>
      <c r="C21" s="63"/>
      <c r="D21" s="63"/>
      <c r="E21" s="63"/>
      <c r="F21" s="63"/>
      <c r="G21" s="63"/>
      <c r="H21" s="63"/>
      <c r="I21" s="63"/>
      <c r="J21" s="63"/>
      <c r="K21" s="82"/>
      <c r="L21" s="82"/>
      <c r="M21" s="82"/>
      <c r="N21" s="82"/>
      <c r="O21" s="376"/>
      <c r="P21" s="82"/>
      <c r="Q21" s="82"/>
      <c r="R21" s="82"/>
    </row>
    <row r="22" spans="1:22" ht="39" customHeight="1" x14ac:dyDescent="0.25">
      <c r="A22" s="370"/>
      <c r="B22" s="904" t="s">
        <v>411</v>
      </c>
      <c r="C22" s="904"/>
      <c r="D22" s="904"/>
      <c r="E22" s="904"/>
      <c r="F22" s="904"/>
      <c r="G22" s="904"/>
      <c r="H22" s="904"/>
      <c r="I22" s="904"/>
      <c r="J22" s="904"/>
      <c r="K22" s="904"/>
      <c r="L22" s="82"/>
      <c r="M22" s="82"/>
      <c r="N22" s="82"/>
      <c r="O22" s="376"/>
      <c r="P22" s="82"/>
      <c r="Q22" s="82"/>
      <c r="R22" s="82"/>
    </row>
    <row r="23" spans="1:22" s="118" customFormat="1" ht="21.75" customHeight="1" x14ac:dyDescent="0.25">
      <c r="A23" s="370"/>
      <c r="B23" s="904"/>
      <c r="C23" s="904"/>
      <c r="D23" s="904"/>
      <c r="E23" s="904"/>
      <c r="F23" s="904"/>
      <c r="G23" s="904"/>
      <c r="H23" s="904"/>
      <c r="I23" s="904"/>
      <c r="J23" s="904"/>
      <c r="K23" s="904"/>
      <c r="L23" s="606" t="s">
        <v>251</v>
      </c>
      <c r="M23" s="346"/>
      <c r="N23" s="35"/>
      <c r="O23" s="370"/>
      <c r="U23" s="101"/>
      <c r="V23" s="101"/>
    </row>
    <row r="24" spans="1:22" s="118" customFormat="1" ht="18.75" customHeight="1" x14ac:dyDescent="0.35">
      <c r="A24" s="370"/>
      <c r="B24" s="904"/>
      <c r="C24" s="904"/>
      <c r="D24" s="904"/>
      <c r="E24" s="904"/>
      <c r="F24" s="904"/>
      <c r="G24" s="904"/>
      <c r="H24" s="904"/>
      <c r="I24" s="904"/>
      <c r="J24" s="904"/>
      <c r="K24" s="904"/>
      <c r="L24" s="269" t="s">
        <v>240</v>
      </c>
      <c r="M24" s="269" t="s">
        <v>241</v>
      </c>
      <c r="N24" s="35"/>
      <c r="O24" s="370"/>
      <c r="U24" s="101"/>
      <c r="V24" s="101"/>
    </row>
    <row r="25" spans="1:22" s="118" customFormat="1" ht="16.5" customHeight="1" x14ac:dyDescent="0.25">
      <c r="A25" s="370"/>
      <c r="B25" s="904" t="s">
        <v>414</v>
      </c>
      <c r="C25" s="904"/>
      <c r="D25" s="904"/>
      <c r="E25" s="904"/>
      <c r="F25" s="904"/>
      <c r="G25" s="904"/>
      <c r="H25" s="904"/>
      <c r="I25" s="904"/>
      <c r="J25" s="904"/>
      <c r="K25" s="941"/>
      <c r="L25" s="272">
        <f>C99</f>
        <v>0.7</v>
      </c>
      <c r="M25" s="272">
        <f>D99</f>
        <v>0.30000000000000004</v>
      </c>
      <c r="N25" s="35"/>
      <c r="O25" s="370"/>
      <c r="U25" s="101"/>
      <c r="V25" s="101"/>
    </row>
    <row r="26" spans="1:22" ht="19.5" customHeight="1" x14ac:dyDescent="0.25">
      <c r="A26" s="370"/>
      <c r="B26" s="185"/>
      <c r="C26" s="337"/>
      <c r="D26" s="31"/>
      <c r="E26" s="31"/>
      <c r="F26" s="31"/>
      <c r="G26" s="31"/>
      <c r="H26" s="31"/>
      <c r="I26" s="31"/>
      <c r="J26" s="31"/>
      <c r="K26" s="31"/>
      <c r="L26" s="192"/>
      <c r="M26" s="31"/>
      <c r="O26" s="370"/>
    </row>
    <row r="27" spans="1:22" ht="18" x14ac:dyDescent="0.35">
      <c r="A27" s="370"/>
      <c r="B27" s="198" t="s">
        <v>412</v>
      </c>
      <c r="C27" s="921" t="s">
        <v>4</v>
      </c>
      <c r="D27" s="921"/>
      <c r="E27" s="921"/>
      <c r="F27" s="921"/>
      <c r="G27" s="921"/>
      <c r="H27" s="921"/>
      <c r="I27" s="921"/>
      <c r="J27" s="921"/>
      <c r="K27" s="921"/>
      <c r="L27" s="269" t="s">
        <v>240</v>
      </c>
      <c r="M27" s="78"/>
      <c r="N27" s="14"/>
      <c r="O27" s="377"/>
      <c r="P27" s="14"/>
      <c r="Q27" s="14"/>
      <c r="R27" s="14"/>
      <c r="V27" s="98">
        <f>$V$18</f>
        <v>0</v>
      </c>
    </row>
    <row r="28" spans="1:22" ht="30.75" customHeight="1" x14ac:dyDescent="0.25">
      <c r="A28" s="370"/>
      <c r="B28" s="908" t="s">
        <v>343</v>
      </c>
      <c r="C28" s="947" t="s">
        <v>416</v>
      </c>
      <c r="D28" s="948"/>
      <c r="E28" s="948"/>
      <c r="F28" s="948"/>
      <c r="G28" s="948"/>
      <c r="H28" s="948"/>
      <c r="I28" s="948"/>
      <c r="J28" s="948"/>
      <c r="K28" s="949"/>
      <c r="L28" s="946">
        <v>7</v>
      </c>
      <c r="M28" s="82"/>
      <c r="N28" s="102"/>
      <c r="O28" s="378"/>
      <c r="P28" s="102"/>
      <c r="Q28" s="102"/>
      <c r="R28" s="15"/>
      <c r="V28" s="98">
        <f t="shared" ref="V28:V30" si="0">$V$18</f>
        <v>0</v>
      </c>
    </row>
    <row r="29" spans="1:22" ht="21" customHeight="1" x14ac:dyDescent="0.25">
      <c r="A29" s="370"/>
      <c r="B29" s="909"/>
      <c r="C29" s="950"/>
      <c r="D29" s="951"/>
      <c r="E29" s="951"/>
      <c r="F29" s="951"/>
      <c r="G29" s="951"/>
      <c r="H29" s="951"/>
      <c r="I29" s="951"/>
      <c r="J29" s="951"/>
      <c r="K29" s="952"/>
      <c r="L29" s="946"/>
      <c r="M29" s="82"/>
      <c r="N29" s="15"/>
      <c r="O29" s="379"/>
      <c r="P29" s="15"/>
      <c r="Q29" s="15"/>
      <c r="R29" s="15"/>
      <c r="U29" s="333"/>
      <c r="V29" s="98">
        <f t="shared" si="0"/>
        <v>0</v>
      </c>
    </row>
    <row r="30" spans="1:22" ht="45.75" customHeight="1" x14ac:dyDescent="0.25">
      <c r="A30" s="370"/>
      <c r="B30" s="910"/>
      <c r="C30" s="953"/>
      <c r="D30" s="954"/>
      <c r="E30" s="954"/>
      <c r="F30" s="954"/>
      <c r="G30" s="954"/>
      <c r="H30" s="954"/>
      <c r="I30" s="954"/>
      <c r="J30" s="954"/>
      <c r="K30" s="955"/>
      <c r="L30" s="946"/>
      <c r="M30" s="82"/>
      <c r="N30" s="15"/>
      <c r="O30" s="379"/>
      <c r="P30" s="15"/>
      <c r="Q30" s="15"/>
      <c r="R30" s="15"/>
      <c r="U30" s="333"/>
      <c r="V30" s="98">
        <f t="shared" si="0"/>
        <v>0</v>
      </c>
    </row>
    <row r="31" spans="1:22" s="35" customFormat="1" ht="15" customHeight="1" x14ac:dyDescent="0.25">
      <c r="A31" s="370"/>
      <c r="B31" s="185"/>
      <c r="C31" s="185"/>
      <c r="N31" s="16"/>
      <c r="O31" s="380"/>
      <c r="P31" s="16"/>
      <c r="Q31" s="16"/>
      <c r="R31" s="16"/>
      <c r="U31" s="102"/>
      <c r="V31" s="102"/>
    </row>
    <row r="32" spans="1:22" s="35" customFormat="1" ht="18" customHeight="1" x14ac:dyDescent="0.25">
      <c r="A32" s="370"/>
      <c r="B32" s="185"/>
      <c r="C32" s="185"/>
      <c r="N32" s="16"/>
      <c r="O32" s="380"/>
      <c r="P32" s="16"/>
      <c r="Q32" s="16"/>
      <c r="R32" s="16"/>
      <c r="U32" s="102"/>
      <c r="V32" s="333"/>
    </row>
    <row r="33" spans="1:22" ht="18" x14ac:dyDescent="0.35">
      <c r="A33" s="370"/>
      <c r="B33" s="198" t="s">
        <v>413</v>
      </c>
      <c r="C33" s="921" t="s">
        <v>4</v>
      </c>
      <c r="D33" s="921"/>
      <c r="E33" s="921"/>
      <c r="F33" s="921"/>
      <c r="G33" s="921"/>
      <c r="H33" s="921"/>
      <c r="I33" s="921"/>
      <c r="J33" s="921"/>
      <c r="K33" s="921"/>
      <c r="L33" s="269" t="s">
        <v>241</v>
      </c>
      <c r="M33" s="78"/>
      <c r="N33" s="14"/>
      <c r="O33" s="377"/>
      <c r="P33" s="14"/>
      <c r="Q33" s="14"/>
      <c r="R33" s="14"/>
      <c r="V33" s="98">
        <f>$V$19</f>
        <v>0</v>
      </c>
    </row>
    <row r="34" spans="1:22" ht="97.5" customHeight="1" x14ac:dyDescent="0.25">
      <c r="A34" s="370"/>
      <c r="B34" s="531" t="s">
        <v>344</v>
      </c>
      <c r="C34" s="945" t="s">
        <v>415</v>
      </c>
      <c r="D34" s="945"/>
      <c r="E34" s="945"/>
      <c r="F34" s="945"/>
      <c r="G34" s="945"/>
      <c r="H34" s="945"/>
      <c r="I34" s="945"/>
      <c r="J34" s="945"/>
      <c r="K34" s="945"/>
      <c r="L34" s="507">
        <v>3</v>
      </c>
      <c r="M34" s="82"/>
      <c r="N34" s="15"/>
      <c r="O34" s="379"/>
      <c r="P34" s="15"/>
      <c r="Q34" s="15"/>
      <c r="R34" s="15"/>
      <c r="V34" s="98">
        <f>$V$19</f>
        <v>0</v>
      </c>
    </row>
    <row r="35" spans="1:22" ht="14.25" customHeight="1" x14ac:dyDescent="0.25">
      <c r="A35" s="370"/>
      <c r="B35" s="529"/>
      <c r="C35" s="496"/>
      <c r="D35" s="496"/>
      <c r="E35" s="496"/>
      <c r="F35" s="496"/>
      <c r="G35" s="496"/>
      <c r="H35" s="496"/>
      <c r="I35" s="496"/>
      <c r="J35" s="496"/>
      <c r="K35" s="496"/>
      <c r="L35" s="530"/>
      <c r="M35" s="496"/>
      <c r="N35" s="15"/>
      <c r="O35" s="379"/>
      <c r="P35" s="15"/>
      <c r="Q35" s="15"/>
      <c r="R35" s="15"/>
    </row>
    <row r="36" spans="1:22" ht="35.25" customHeight="1" x14ac:dyDescent="0.25">
      <c r="A36" s="370"/>
      <c r="B36" s="532" t="s">
        <v>2</v>
      </c>
      <c r="C36" s="943" t="s">
        <v>330</v>
      </c>
      <c r="D36" s="944"/>
      <c r="E36" s="944"/>
      <c r="F36" s="944"/>
      <c r="G36" s="944"/>
      <c r="H36" s="944"/>
      <c r="I36" s="944"/>
      <c r="J36" s="944"/>
      <c r="K36" s="944"/>
      <c r="L36" s="944"/>
      <c r="M36" s="82"/>
      <c r="N36" s="16"/>
      <c r="O36" s="380"/>
      <c r="P36" s="16"/>
      <c r="Q36" s="16"/>
      <c r="R36" s="12"/>
    </row>
    <row r="37" spans="1:22" ht="16.5" customHeight="1" x14ac:dyDescent="0.25">
      <c r="A37" s="370"/>
      <c r="B37" s="338"/>
      <c r="C37" s="9"/>
      <c r="D37" s="354"/>
      <c r="E37" s="335"/>
      <c r="F37" s="335"/>
      <c r="G37" s="335"/>
      <c r="H37" s="335"/>
      <c r="I37" s="335"/>
      <c r="J37" s="335"/>
      <c r="K37" s="31"/>
      <c r="L37" s="31"/>
      <c r="M37" s="31"/>
      <c r="N37" s="16"/>
      <c r="O37" s="380"/>
      <c r="P37" s="16"/>
      <c r="Q37" s="16"/>
      <c r="R37" s="12"/>
    </row>
    <row r="38" spans="1:22" ht="15" customHeight="1" x14ac:dyDescent="0.25">
      <c r="A38" s="371"/>
      <c r="B38" s="937" t="s">
        <v>417</v>
      </c>
      <c r="C38" s="937"/>
      <c r="D38" s="937"/>
      <c r="E38" s="937"/>
      <c r="F38" s="937"/>
      <c r="G38" s="937"/>
      <c r="H38" s="937"/>
      <c r="I38" s="937"/>
      <c r="J38" s="937"/>
      <c r="K38" s="937"/>
      <c r="L38" s="937"/>
      <c r="M38" s="937"/>
      <c r="N38" s="152"/>
      <c r="O38" s="371"/>
      <c r="P38" s="32"/>
      <c r="Q38" s="32"/>
      <c r="R38" s="32"/>
    </row>
    <row r="39" spans="1:22" ht="15" customHeight="1" x14ac:dyDescent="0.25">
      <c r="A39" s="371"/>
      <c r="B39" s="937"/>
      <c r="C39" s="937"/>
      <c r="D39" s="937"/>
      <c r="E39" s="937"/>
      <c r="F39" s="937"/>
      <c r="G39" s="937"/>
      <c r="H39" s="937"/>
      <c r="I39" s="937"/>
      <c r="J39" s="937"/>
      <c r="K39" s="937"/>
      <c r="L39" s="937"/>
      <c r="M39" s="937"/>
      <c r="N39" s="152"/>
      <c r="O39" s="371"/>
      <c r="P39" s="32"/>
      <c r="Q39" s="32"/>
      <c r="R39" s="32"/>
    </row>
    <row r="40" spans="1:22" ht="15" customHeight="1" x14ac:dyDescent="0.25">
      <c r="A40" s="371"/>
      <c r="B40" s="339"/>
      <c r="C40" s="938" t="s">
        <v>494</v>
      </c>
      <c r="D40" s="938"/>
      <c r="E40" s="938"/>
      <c r="F40" s="938"/>
      <c r="G40" s="938"/>
      <c r="H40" s="938"/>
      <c r="I40" s="938"/>
      <c r="J40" s="938"/>
      <c r="K40" s="938"/>
      <c r="L40" s="938"/>
      <c r="M40" s="938"/>
      <c r="N40" s="152"/>
      <c r="O40" s="371"/>
      <c r="P40" s="32"/>
      <c r="Q40" s="32"/>
      <c r="R40" s="32"/>
    </row>
    <row r="41" spans="1:22" ht="15" customHeight="1" x14ac:dyDescent="0.25">
      <c r="A41" s="371"/>
      <c r="B41" s="339"/>
      <c r="C41" s="938"/>
      <c r="D41" s="938"/>
      <c r="E41" s="938"/>
      <c r="F41" s="938"/>
      <c r="G41" s="938"/>
      <c r="H41" s="938"/>
      <c r="I41" s="938"/>
      <c r="J41" s="938"/>
      <c r="K41" s="938"/>
      <c r="L41" s="938"/>
      <c r="M41" s="938"/>
      <c r="N41" s="152"/>
      <c r="O41" s="371"/>
      <c r="P41" s="32"/>
      <c r="Q41" s="32"/>
      <c r="R41" s="32"/>
    </row>
    <row r="42" spans="1:22" ht="15" customHeight="1" x14ac:dyDescent="0.25">
      <c r="A42" s="371"/>
      <c r="B42" s="256"/>
      <c r="C42" s="939" t="s">
        <v>495</v>
      </c>
      <c r="D42" s="939"/>
      <c r="E42" s="939"/>
      <c r="F42" s="939"/>
      <c r="G42" s="939"/>
      <c r="H42" s="939"/>
      <c r="I42" s="939"/>
      <c r="J42" s="939"/>
      <c r="K42" s="939"/>
      <c r="L42" s="939"/>
      <c r="M42" s="939"/>
      <c r="N42" s="152"/>
      <c r="O42" s="371"/>
      <c r="P42" s="32"/>
      <c r="Q42" s="32"/>
      <c r="R42" s="32"/>
    </row>
    <row r="43" spans="1:22" x14ac:dyDescent="0.25">
      <c r="A43" s="371"/>
      <c r="B43" s="256"/>
      <c r="C43" s="939"/>
      <c r="D43" s="939"/>
      <c r="E43" s="939"/>
      <c r="F43" s="939"/>
      <c r="G43" s="939"/>
      <c r="H43" s="939"/>
      <c r="I43" s="939"/>
      <c r="J43" s="939"/>
      <c r="K43" s="939"/>
      <c r="L43" s="939"/>
      <c r="M43" s="939"/>
      <c r="N43" s="152"/>
      <c r="O43" s="371"/>
      <c r="P43" s="32"/>
      <c r="Q43" s="32"/>
      <c r="R43" s="32"/>
    </row>
    <row r="44" spans="1:22" x14ac:dyDescent="0.25">
      <c r="A44" s="371"/>
      <c r="B44" s="256"/>
      <c r="C44" s="939"/>
      <c r="D44" s="939"/>
      <c r="E44" s="939"/>
      <c r="F44" s="939"/>
      <c r="G44" s="939"/>
      <c r="H44" s="939"/>
      <c r="I44" s="939"/>
      <c r="J44" s="939"/>
      <c r="K44" s="939"/>
      <c r="L44" s="939"/>
      <c r="M44" s="939"/>
      <c r="N44" s="152"/>
      <c r="O44" s="371"/>
      <c r="P44" s="32"/>
      <c r="Q44" s="32"/>
      <c r="R44" s="32"/>
    </row>
    <row r="45" spans="1:22" x14ac:dyDescent="0.25">
      <c r="A45" s="371"/>
      <c r="B45" s="256"/>
      <c r="C45" s="939"/>
      <c r="D45" s="939"/>
      <c r="E45" s="939"/>
      <c r="F45" s="939"/>
      <c r="G45" s="939"/>
      <c r="H45" s="939"/>
      <c r="I45" s="939"/>
      <c r="J45" s="939"/>
      <c r="K45" s="939"/>
      <c r="L45" s="939"/>
      <c r="M45" s="939"/>
      <c r="N45" s="152"/>
      <c r="O45" s="371"/>
      <c r="P45" s="32"/>
      <c r="Q45" s="32"/>
      <c r="R45" s="32"/>
    </row>
    <row r="46" spans="1:22" ht="29.25" customHeight="1" x14ac:dyDescent="0.25">
      <c r="A46" s="371"/>
      <c r="B46" s="931" t="s">
        <v>418</v>
      </c>
      <c r="C46" s="931"/>
      <c r="D46" s="931"/>
      <c r="E46" s="931"/>
      <c r="F46" s="931"/>
      <c r="G46" s="931"/>
      <c r="H46" s="931"/>
      <c r="I46" s="931"/>
      <c r="J46" s="931"/>
      <c r="K46" s="931"/>
      <c r="L46" s="931"/>
      <c r="M46" s="931"/>
      <c r="N46" s="152"/>
      <c r="O46" s="371"/>
      <c r="P46" s="32"/>
      <c r="Q46" s="32"/>
      <c r="R46" s="32"/>
    </row>
    <row r="47" spans="1:22" x14ac:dyDescent="0.25">
      <c r="A47" s="371"/>
      <c r="B47" s="256"/>
      <c r="C47" s="931" t="s">
        <v>493</v>
      </c>
      <c r="D47" s="931"/>
      <c r="E47" s="931"/>
      <c r="F47" s="931"/>
      <c r="G47" s="931"/>
      <c r="H47" s="931"/>
      <c r="I47" s="931"/>
      <c r="J47" s="931"/>
      <c r="K47" s="931"/>
      <c r="L47" s="931"/>
      <c r="M47" s="931"/>
      <c r="N47" s="152"/>
      <c r="O47" s="371"/>
      <c r="P47" s="32"/>
      <c r="Q47" s="32"/>
      <c r="R47" s="32"/>
    </row>
    <row r="48" spans="1:22" x14ac:dyDescent="0.25">
      <c r="A48" s="371"/>
      <c r="B48" s="256"/>
      <c r="C48" s="931"/>
      <c r="D48" s="931"/>
      <c r="E48" s="931"/>
      <c r="F48" s="931"/>
      <c r="G48" s="931"/>
      <c r="H48" s="931"/>
      <c r="I48" s="931"/>
      <c r="J48" s="931"/>
      <c r="K48" s="931"/>
      <c r="L48" s="931"/>
      <c r="M48" s="931"/>
      <c r="N48" s="152"/>
      <c r="O48" s="371"/>
      <c r="P48" s="32"/>
      <c r="Q48" s="32"/>
      <c r="R48" s="32"/>
    </row>
    <row r="49" spans="1:22" x14ac:dyDescent="0.25">
      <c r="A49" s="371"/>
      <c r="B49" s="256"/>
      <c r="C49" s="931"/>
      <c r="D49" s="931"/>
      <c r="E49" s="931"/>
      <c r="F49" s="931"/>
      <c r="G49" s="931"/>
      <c r="H49" s="931"/>
      <c r="I49" s="931"/>
      <c r="J49" s="931"/>
      <c r="K49" s="931"/>
      <c r="L49" s="931"/>
      <c r="M49" s="931"/>
      <c r="N49" s="152"/>
      <c r="O49" s="371"/>
      <c r="P49" s="32"/>
      <c r="Q49" s="32"/>
      <c r="R49" s="32"/>
    </row>
    <row r="50" spans="1:22" ht="12.75" customHeight="1" x14ac:dyDescent="0.25">
      <c r="A50" s="370"/>
      <c r="B50" s="340"/>
      <c r="C50" s="931"/>
      <c r="D50" s="931"/>
      <c r="E50" s="931"/>
      <c r="F50" s="931"/>
      <c r="G50" s="931"/>
      <c r="H50" s="931"/>
      <c r="I50" s="931"/>
      <c r="J50" s="931"/>
      <c r="K50" s="931"/>
      <c r="L50" s="931"/>
      <c r="M50" s="931"/>
      <c r="N50" s="390"/>
      <c r="O50" s="380"/>
      <c r="P50" s="16"/>
      <c r="Q50" s="16"/>
      <c r="R50" s="12"/>
    </row>
    <row r="51" spans="1:22" ht="15.75" customHeight="1" x14ac:dyDescent="0.25">
      <c r="A51" s="383"/>
      <c r="B51" s="382"/>
      <c r="C51" s="31"/>
      <c r="D51" s="185"/>
      <c r="E51" s="31"/>
      <c r="F51" s="31"/>
      <c r="G51" s="31"/>
      <c r="H51" s="31"/>
      <c r="I51" s="31"/>
      <c r="J51" s="31"/>
      <c r="K51" s="31"/>
      <c r="L51" s="31"/>
      <c r="M51" s="31"/>
      <c r="O51" s="370"/>
    </row>
    <row r="52" spans="1:22" ht="15" customHeight="1" x14ac:dyDescent="0.25">
      <c r="A52" s="932"/>
      <c r="B52" s="933"/>
      <c r="C52" s="404"/>
      <c r="D52" s="405"/>
      <c r="E52" s="404"/>
      <c r="F52" s="404"/>
      <c r="G52" s="404"/>
      <c r="H52" s="404"/>
      <c r="I52" s="404"/>
      <c r="J52" s="404"/>
      <c r="K52" s="404"/>
      <c r="L52" s="404"/>
      <c r="M52" s="404"/>
      <c r="N52" s="406"/>
      <c r="O52" s="370"/>
    </row>
    <row r="53" spans="1:22" x14ac:dyDescent="0.25">
      <c r="A53" s="934"/>
      <c r="B53" s="935"/>
      <c r="D53" s="185"/>
      <c r="E53" s="31"/>
      <c r="L53" s="237"/>
      <c r="M53" s="250" t="s">
        <v>222</v>
      </c>
    </row>
    <row r="54" spans="1:22" ht="18.75" customHeight="1" x14ac:dyDescent="0.25">
      <c r="A54" s="936"/>
      <c r="B54" s="936"/>
      <c r="D54" s="185"/>
      <c r="E54" s="31"/>
    </row>
    <row r="55" spans="1:22" x14ac:dyDescent="0.25">
      <c r="A55" s="934"/>
      <c r="B55" s="935"/>
      <c r="N55" s="31"/>
      <c r="O55" s="32"/>
      <c r="P55" s="32"/>
      <c r="Q55" s="32"/>
      <c r="R55" s="32"/>
    </row>
    <row r="56" spans="1:22" ht="20.100000000000001" customHeight="1" x14ac:dyDescent="0.25">
      <c r="A56" s="911" t="s">
        <v>94</v>
      </c>
      <c r="B56" s="911"/>
      <c r="C56" s="911"/>
      <c r="D56" s="911"/>
      <c r="E56" s="911"/>
      <c r="F56" s="911"/>
      <c r="G56" s="911"/>
      <c r="H56" s="911"/>
      <c r="I56" s="911"/>
      <c r="J56" s="911"/>
      <c r="K56" s="911"/>
      <c r="L56" s="911"/>
      <c r="M56" s="911"/>
      <c r="N56" s="345"/>
      <c r="O56" s="345"/>
      <c r="P56" s="32"/>
      <c r="Q56" s="32"/>
      <c r="R56" s="32"/>
    </row>
    <row r="57" spans="1:22" ht="13.5" customHeight="1" x14ac:dyDescent="0.25">
      <c r="A57" s="345"/>
      <c r="N57" s="310"/>
      <c r="O57" s="345"/>
      <c r="P57" s="32"/>
      <c r="Q57" s="32"/>
      <c r="R57" s="32"/>
      <c r="U57" s="32"/>
      <c r="V57" s="32"/>
    </row>
    <row r="58" spans="1:22" s="31" customFormat="1" ht="15" customHeight="1" x14ac:dyDescent="0.25">
      <c r="A58" s="345"/>
      <c r="B58" s="255" t="s">
        <v>234</v>
      </c>
      <c r="C58" s="343"/>
      <c r="D58" s="343"/>
      <c r="E58" s="343"/>
      <c r="F58" s="343"/>
      <c r="G58" s="343"/>
      <c r="H58" s="343"/>
      <c r="I58" s="343"/>
      <c r="J58" s="343"/>
      <c r="K58" s="343"/>
      <c r="L58" s="343"/>
      <c r="M58" s="343"/>
      <c r="N58" s="152"/>
      <c r="O58" s="345"/>
      <c r="U58" s="333"/>
      <c r="V58" s="333"/>
    </row>
    <row r="59" spans="1:22" s="31" customFormat="1" ht="18" customHeight="1" x14ac:dyDescent="0.25">
      <c r="A59" s="345"/>
      <c r="B59" s="192"/>
      <c r="C59" s="317"/>
      <c r="D59" s="317"/>
      <c r="E59" s="317"/>
      <c r="F59" s="317"/>
      <c r="G59" s="317"/>
      <c r="H59" s="317"/>
      <c r="I59" s="317"/>
      <c r="J59" s="317"/>
      <c r="K59" s="317"/>
      <c r="L59" s="317"/>
      <c r="M59" s="317"/>
      <c r="O59" s="345"/>
      <c r="U59" s="333"/>
      <c r="V59" s="333"/>
    </row>
    <row r="60" spans="1:22" s="31" customFormat="1" ht="14.25" customHeight="1" x14ac:dyDescent="0.25">
      <c r="A60" s="345"/>
      <c r="B60" s="265" t="s">
        <v>95</v>
      </c>
      <c r="C60" s="258"/>
      <c r="D60" s="258"/>
      <c r="E60" s="258"/>
      <c r="F60" s="318"/>
      <c r="G60" s="258"/>
      <c r="H60" s="258"/>
      <c r="I60" s="258"/>
      <c r="J60" s="258"/>
      <c r="K60" s="256"/>
      <c r="L60" s="256"/>
      <c r="M60" s="256"/>
      <c r="N60" s="152"/>
      <c r="O60" s="345"/>
      <c r="U60" s="333"/>
      <c r="V60" s="333"/>
    </row>
    <row r="61" spans="1:22" s="31" customFormat="1" ht="15" customHeight="1" x14ac:dyDescent="0.25">
      <c r="A61" s="373"/>
      <c r="B61" s="257" t="s">
        <v>426</v>
      </c>
      <c r="C61" s="264"/>
      <c r="D61" s="264"/>
      <c r="E61" s="264"/>
      <c r="F61" s="264"/>
      <c r="G61" s="264"/>
      <c r="H61" s="264"/>
      <c r="I61" s="264"/>
      <c r="J61" s="264"/>
      <c r="K61" s="264"/>
      <c r="L61" s="264"/>
      <c r="M61" s="264"/>
      <c r="N61" s="152"/>
      <c r="O61" s="345"/>
      <c r="Q61" s="547"/>
      <c r="R61" s="35"/>
      <c r="U61" s="333"/>
      <c r="V61" s="333"/>
    </row>
    <row r="62" spans="1:22" s="31" customFormat="1" ht="12.75" customHeight="1" x14ac:dyDescent="0.25">
      <c r="A62" s="373"/>
      <c r="B62" s="360"/>
      <c r="C62" s="360"/>
      <c r="D62" s="360"/>
      <c r="E62" s="360"/>
      <c r="F62" s="360"/>
      <c r="G62" s="360"/>
      <c r="H62" s="360"/>
      <c r="I62" s="360"/>
      <c r="J62" s="360"/>
      <c r="K62" s="360"/>
      <c r="L62" s="360"/>
      <c r="M62" s="360"/>
      <c r="O62" s="345"/>
      <c r="R62" s="35"/>
      <c r="U62" s="333"/>
      <c r="V62" s="333"/>
    </row>
    <row r="63" spans="1:22" s="31" customFormat="1" ht="16.5" customHeight="1" x14ac:dyDescent="0.25">
      <c r="A63" s="373"/>
      <c r="B63" s="940" t="s">
        <v>425</v>
      </c>
      <c r="C63" s="940"/>
      <c r="D63" s="940"/>
      <c r="E63" s="940"/>
      <c r="F63" s="940"/>
      <c r="G63" s="940"/>
      <c r="H63" s="940"/>
      <c r="I63" s="940"/>
      <c r="J63" s="940"/>
      <c r="K63" s="940"/>
      <c r="L63" s="940"/>
      <c r="M63" s="940"/>
      <c r="N63" s="940"/>
      <c r="O63" s="345"/>
      <c r="R63" s="35"/>
      <c r="U63" s="333"/>
      <c r="V63" s="333"/>
    </row>
    <row r="64" spans="1:22" s="31" customFormat="1" ht="16.5" customHeight="1" x14ac:dyDescent="0.25">
      <c r="A64" s="373"/>
      <c r="B64" s="607"/>
      <c r="C64" s="607"/>
      <c r="D64" s="608" t="s">
        <v>420</v>
      </c>
      <c r="E64" s="607"/>
      <c r="F64" s="607"/>
      <c r="G64" s="607"/>
      <c r="H64" s="607"/>
      <c r="I64" s="607"/>
      <c r="J64" s="607"/>
      <c r="K64" s="607"/>
      <c r="L64" s="607"/>
      <c r="M64" s="607"/>
      <c r="N64" s="607"/>
      <c r="O64" s="345"/>
      <c r="R64" s="35"/>
      <c r="U64" s="333"/>
      <c r="V64" s="333"/>
    </row>
    <row r="65" spans="1:22" s="31" customFormat="1" ht="16.5" customHeight="1" x14ac:dyDescent="0.25">
      <c r="A65" s="373"/>
      <c r="B65" s="360"/>
      <c r="C65" s="360"/>
      <c r="D65" s="453" t="s">
        <v>205</v>
      </c>
      <c r="E65" s="599"/>
      <c r="F65" s="599"/>
      <c r="G65" s="360"/>
      <c r="H65" s="360"/>
      <c r="I65" s="360"/>
      <c r="J65" s="360"/>
      <c r="K65" s="360"/>
      <c r="L65" s="360"/>
      <c r="M65" s="360"/>
      <c r="O65" s="345"/>
      <c r="R65" s="35"/>
      <c r="U65" s="333"/>
      <c r="V65" s="333"/>
    </row>
    <row r="66" spans="1:22" s="31" customFormat="1" ht="16.5" customHeight="1" x14ac:dyDescent="0.25">
      <c r="A66" s="373"/>
      <c r="B66" s="360"/>
      <c r="C66" s="360"/>
      <c r="D66" s="609">
        <v>45</v>
      </c>
      <c r="E66" s="401"/>
      <c r="F66" s="401"/>
      <c r="G66" s="360"/>
      <c r="H66" s="360"/>
      <c r="I66" s="360"/>
      <c r="J66" s="360"/>
      <c r="K66" s="360"/>
      <c r="L66" s="360"/>
      <c r="M66" s="360"/>
      <c r="O66" s="345"/>
      <c r="R66" s="35"/>
      <c r="U66" s="333"/>
      <c r="V66" s="333"/>
    </row>
    <row r="67" spans="1:22" s="31" customFormat="1" ht="16.5" customHeight="1" x14ac:dyDescent="0.25">
      <c r="A67" s="373"/>
      <c r="B67" s="360"/>
      <c r="C67" s="360"/>
      <c r="D67" s="360"/>
      <c r="E67" s="360"/>
      <c r="F67" s="360"/>
      <c r="G67" s="392"/>
      <c r="H67" s="360"/>
      <c r="I67" s="360"/>
      <c r="J67" s="360"/>
      <c r="K67" s="360"/>
      <c r="L67" s="360"/>
      <c r="M67" s="360"/>
      <c r="O67" s="345"/>
      <c r="R67" s="35"/>
      <c r="U67" s="333"/>
      <c r="V67" s="333"/>
    </row>
    <row r="68" spans="1:22" s="31" customFormat="1" ht="27.75" customHeight="1" x14ac:dyDescent="0.25">
      <c r="A68" s="373"/>
      <c r="B68" s="917" t="s">
        <v>400</v>
      </c>
      <c r="C68" s="917"/>
      <c r="D68" s="917"/>
      <c r="E68" s="917"/>
      <c r="F68" s="917"/>
      <c r="G68" s="917"/>
      <c r="H68" s="917"/>
      <c r="I68" s="917"/>
      <c r="J68" s="917"/>
      <c r="K68" s="917"/>
      <c r="L68" s="917"/>
      <c r="M68" s="917"/>
      <c r="N68" s="917"/>
      <c r="O68" s="345"/>
      <c r="R68" s="35"/>
      <c r="U68" s="333"/>
      <c r="V68" s="333"/>
    </row>
    <row r="69" spans="1:22" s="31" customFormat="1" ht="13.5" customHeight="1" x14ac:dyDescent="0.25">
      <c r="A69" s="374"/>
      <c r="B69" s="892" t="s">
        <v>424</v>
      </c>
      <c r="C69" s="892"/>
      <c r="D69" s="892"/>
      <c r="E69" s="892"/>
      <c r="F69" s="892"/>
      <c r="G69" s="892"/>
      <c r="H69" s="892"/>
      <c r="I69" s="892"/>
      <c r="J69" s="892"/>
      <c r="K69" s="892"/>
      <c r="L69" s="892"/>
      <c r="M69" s="892"/>
      <c r="N69" s="892"/>
      <c r="O69" s="345"/>
      <c r="R69" s="35"/>
      <c r="U69" s="333"/>
      <c r="V69" s="333"/>
    </row>
    <row r="70" spans="1:22" s="31" customFormat="1" x14ac:dyDescent="0.25">
      <c r="A70" s="374"/>
      <c r="B70" s="892"/>
      <c r="C70" s="892"/>
      <c r="D70" s="892"/>
      <c r="E70" s="892"/>
      <c r="F70" s="892"/>
      <c r="G70" s="892"/>
      <c r="H70" s="892"/>
      <c r="I70" s="892"/>
      <c r="J70" s="892"/>
      <c r="K70" s="892"/>
      <c r="L70" s="892"/>
      <c r="M70" s="892"/>
      <c r="N70" s="892"/>
      <c r="O70" s="345"/>
      <c r="R70" s="35"/>
      <c r="U70" s="333"/>
      <c r="V70" s="333"/>
    </row>
    <row r="71" spans="1:22" s="31" customFormat="1" ht="16.5" customHeight="1" x14ac:dyDescent="0.25">
      <c r="A71" s="374"/>
      <c r="B71" s="602"/>
      <c r="C71" s="562"/>
      <c r="D71" s="562"/>
      <c r="E71" s="562"/>
      <c r="F71" s="562"/>
      <c r="G71" s="562"/>
      <c r="H71" s="562"/>
      <c r="I71" s="562"/>
      <c r="J71" s="562"/>
      <c r="K71" s="562"/>
      <c r="L71" s="562"/>
      <c r="M71" s="562"/>
      <c r="N71" s="562"/>
      <c r="O71" s="345"/>
      <c r="R71" s="35"/>
      <c r="U71" s="333"/>
      <c r="V71" s="333"/>
    </row>
    <row r="72" spans="1:22" s="31" customFormat="1" x14ac:dyDescent="0.25">
      <c r="A72" s="373"/>
      <c r="B72" s="265" t="s">
        <v>421</v>
      </c>
      <c r="C72" s="318"/>
      <c r="D72" s="256"/>
      <c r="E72" s="256"/>
      <c r="F72" s="256"/>
      <c r="G72" s="256"/>
      <c r="H72" s="265" t="s">
        <v>422</v>
      </c>
      <c r="I72" s="256"/>
      <c r="J72" s="256"/>
      <c r="K72" s="256"/>
      <c r="L72" s="256"/>
      <c r="M72" s="256"/>
      <c r="N72" s="152"/>
      <c r="O72" s="373"/>
      <c r="R72" s="35"/>
      <c r="U72" s="333"/>
      <c r="V72" s="333"/>
    </row>
    <row r="73" spans="1:22" ht="18" customHeight="1" x14ac:dyDescent="0.25">
      <c r="A73" s="373"/>
      <c r="B73" s="913" t="s">
        <v>1</v>
      </c>
      <c r="C73" s="921" t="s">
        <v>427</v>
      </c>
      <c r="D73" s="921"/>
      <c r="E73" s="256"/>
      <c r="F73" s="256"/>
      <c r="G73" s="256"/>
      <c r="H73" s="322" t="s">
        <v>242</v>
      </c>
      <c r="I73" s="322" t="s">
        <v>243</v>
      </c>
      <c r="J73" s="256"/>
      <c r="K73" s="256"/>
      <c r="L73" s="256"/>
      <c r="M73" s="256"/>
      <c r="N73" s="152"/>
      <c r="O73" s="373"/>
      <c r="P73" s="31"/>
      <c r="Q73" s="31"/>
      <c r="R73" s="35"/>
      <c r="S73" s="31"/>
    </row>
    <row r="74" spans="1:22" x14ac:dyDescent="0.25">
      <c r="A74" s="373"/>
      <c r="B74" s="942"/>
      <c r="C74" s="363">
        <v>1</v>
      </c>
      <c r="D74" s="363">
        <v>2</v>
      </c>
      <c r="E74" s="256"/>
      <c r="F74" s="256"/>
      <c r="G74" s="256"/>
      <c r="H74" s="197" t="s">
        <v>57</v>
      </c>
      <c r="I74" s="197" t="s">
        <v>57</v>
      </c>
      <c r="J74" s="256"/>
      <c r="K74" s="256"/>
      <c r="L74" s="256"/>
      <c r="M74" s="256"/>
      <c r="N74" s="152"/>
      <c r="O74" s="373"/>
      <c r="P74" s="31"/>
      <c r="Q74" s="31"/>
      <c r="R74" s="35"/>
      <c r="S74" s="31"/>
    </row>
    <row r="75" spans="1:22" x14ac:dyDescent="0.25">
      <c r="A75" s="373"/>
      <c r="B75" s="914"/>
      <c r="C75" s="197"/>
      <c r="D75" s="197"/>
      <c r="E75" s="256"/>
      <c r="F75" s="256"/>
      <c r="G75" s="256"/>
      <c r="H75" s="197" t="s">
        <v>83</v>
      </c>
      <c r="I75" s="197" t="s">
        <v>83</v>
      </c>
      <c r="J75" s="256"/>
      <c r="K75" s="256"/>
      <c r="L75" s="256"/>
      <c r="M75" s="256"/>
      <c r="N75" s="152"/>
      <c r="O75" s="373"/>
      <c r="P75" s="31"/>
      <c r="Q75" s="31"/>
      <c r="R75" s="35"/>
      <c r="S75" s="31"/>
    </row>
    <row r="76" spans="1:22" x14ac:dyDescent="0.25">
      <c r="A76" s="373"/>
      <c r="B76" s="348" t="str">
        <f>IF('Bendras vertinimas'!$B$20="","",'Bendras vertinimas'!$B$20)</f>
        <v>Tiekėjas 1</v>
      </c>
      <c r="C76" s="598" t="s">
        <v>398</v>
      </c>
      <c r="D76" s="600">
        <v>45</v>
      </c>
      <c r="E76" s="256"/>
      <c r="F76" s="256"/>
      <c r="G76" s="256"/>
      <c r="H76" s="364">
        <f>IF(C76="","",IF(C76=$C$141,1,0))</f>
        <v>0</v>
      </c>
      <c r="I76" s="364">
        <f>IF(D76="","",IF(D76&gt;=$D$66,0,D76))</f>
        <v>0</v>
      </c>
      <c r="J76" s="256"/>
      <c r="K76" s="256"/>
      <c r="L76" s="256"/>
      <c r="M76" s="256"/>
      <c r="N76" s="152"/>
      <c r="O76" s="345"/>
      <c r="P76" s="32"/>
      <c r="Q76" s="32"/>
      <c r="R76" s="64"/>
      <c r="S76" s="223"/>
      <c r="V76" s="601" t="str">
        <f>IF(I76=0,"",I76)</f>
        <v/>
      </c>
    </row>
    <row r="77" spans="1:22" x14ac:dyDescent="0.25">
      <c r="A77" s="373"/>
      <c r="B77" s="348" t="str">
        <f>IF('Bendras vertinimas'!$B$21="","",'Bendras vertinimas'!$B$21)</f>
        <v>Tiekėjas 2</v>
      </c>
      <c r="C77" s="598" t="s">
        <v>397</v>
      </c>
      <c r="D77" s="600">
        <v>22</v>
      </c>
      <c r="E77" s="256"/>
      <c r="F77" s="256"/>
      <c r="G77" s="256"/>
      <c r="H77" s="364">
        <f t="shared" ref="H77:H95" si="1">IF(C77="","",IF(C77=$C$141,1,0))</f>
        <v>1</v>
      </c>
      <c r="I77" s="364">
        <f t="shared" ref="I77:I95" si="2">IF(D77="","",IF(D77&gt;=$D$66,0,D77))</f>
        <v>22</v>
      </c>
      <c r="J77" s="256"/>
      <c r="K77" s="256"/>
      <c r="L77" s="256"/>
      <c r="M77" s="256"/>
      <c r="N77" s="152"/>
      <c r="O77" s="345"/>
      <c r="P77" s="32"/>
      <c r="Q77" s="32"/>
      <c r="R77" s="64"/>
      <c r="S77" s="223"/>
      <c r="V77" s="601">
        <f t="shared" ref="V77:V95" si="3">IF(I77=0,"",I77)</f>
        <v>22</v>
      </c>
    </row>
    <row r="78" spans="1:22" x14ac:dyDescent="0.25">
      <c r="A78" s="373"/>
      <c r="B78" s="348" t="str">
        <f>IF('Bendras vertinimas'!$B$22="","",'Bendras vertinimas'!$B$22)</f>
        <v>Tiekėjas 3</v>
      </c>
      <c r="C78" s="598" t="s">
        <v>397</v>
      </c>
      <c r="D78" s="600">
        <v>15</v>
      </c>
      <c r="E78" s="256"/>
      <c r="F78" s="256"/>
      <c r="G78" s="256"/>
      <c r="H78" s="364">
        <f t="shared" si="1"/>
        <v>1</v>
      </c>
      <c r="I78" s="364">
        <f t="shared" si="2"/>
        <v>15</v>
      </c>
      <c r="J78" s="256"/>
      <c r="K78" s="256"/>
      <c r="L78" s="256"/>
      <c r="M78" s="256"/>
      <c r="N78" s="152"/>
      <c r="O78" s="345"/>
      <c r="P78" s="32"/>
      <c r="Q78" s="32"/>
      <c r="R78" s="64"/>
      <c r="S78" s="223"/>
      <c r="V78" s="601">
        <f t="shared" si="3"/>
        <v>15</v>
      </c>
    </row>
    <row r="79" spans="1:22" x14ac:dyDescent="0.25">
      <c r="A79" s="373"/>
      <c r="B79" s="348" t="str">
        <f>IF('Bendras vertinimas'!$B$23="","",'Bendras vertinimas'!$B$23)</f>
        <v>Tiekėjas 4</v>
      </c>
      <c r="C79" s="598" t="s">
        <v>397</v>
      </c>
      <c r="D79" s="600">
        <v>44</v>
      </c>
      <c r="E79" s="256"/>
      <c r="F79" s="256"/>
      <c r="G79" s="256"/>
      <c r="H79" s="364">
        <f t="shared" si="1"/>
        <v>1</v>
      </c>
      <c r="I79" s="364">
        <f t="shared" si="2"/>
        <v>44</v>
      </c>
      <c r="J79" s="256"/>
      <c r="K79" s="256"/>
      <c r="L79" s="256"/>
      <c r="M79" s="256"/>
      <c r="N79" s="152"/>
      <c r="O79" s="345"/>
      <c r="P79" s="32"/>
      <c r="Q79" s="32"/>
      <c r="R79" s="64"/>
      <c r="S79" s="223"/>
      <c r="V79" s="601">
        <f t="shared" si="3"/>
        <v>44</v>
      </c>
    </row>
    <row r="80" spans="1:22" x14ac:dyDescent="0.25">
      <c r="A80" s="373"/>
      <c r="B80" s="348" t="str">
        <f>IF('Bendras vertinimas'!$B$24="","",'Bendras vertinimas'!$B$24)</f>
        <v>Tiekėjas 5</v>
      </c>
      <c r="C80" s="598" t="s">
        <v>397</v>
      </c>
      <c r="D80" s="600">
        <v>80</v>
      </c>
      <c r="E80" s="256"/>
      <c r="F80" s="256"/>
      <c r="G80" s="256"/>
      <c r="H80" s="364">
        <f t="shared" si="1"/>
        <v>1</v>
      </c>
      <c r="I80" s="364">
        <f t="shared" si="2"/>
        <v>0</v>
      </c>
      <c r="J80" s="256"/>
      <c r="K80" s="256"/>
      <c r="L80" s="256"/>
      <c r="M80" s="256"/>
      <c r="N80" s="152"/>
      <c r="O80" s="345"/>
      <c r="P80" s="32"/>
      <c r="Q80" s="32"/>
      <c r="R80" s="64"/>
      <c r="S80" s="223"/>
      <c r="V80" s="601" t="str">
        <f t="shared" si="3"/>
        <v/>
      </c>
    </row>
    <row r="81" spans="1:22" x14ac:dyDescent="0.25">
      <c r="A81" s="373"/>
      <c r="B81" s="348" t="str">
        <f>IF('Bendras vertinimas'!$B$25="","",'Bendras vertinimas'!$B$25)</f>
        <v>Tiekėjas 6</v>
      </c>
      <c r="C81" s="598"/>
      <c r="D81" s="600"/>
      <c r="E81" s="256"/>
      <c r="F81" s="256"/>
      <c r="G81" s="256"/>
      <c r="H81" s="364" t="str">
        <f t="shared" si="1"/>
        <v/>
      </c>
      <c r="I81" s="364" t="str">
        <f t="shared" si="2"/>
        <v/>
      </c>
      <c r="J81" s="256"/>
      <c r="K81" s="256"/>
      <c r="L81" s="256"/>
      <c r="M81" s="256"/>
      <c r="N81" s="152"/>
      <c r="O81" s="345"/>
      <c r="P81" s="32"/>
      <c r="Q81" s="32"/>
      <c r="R81" s="64"/>
      <c r="S81" s="223"/>
      <c r="V81" s="601" t="str">
        <f t="shared" si="3"/>
        <v/>
      </c>
    </row>
    <row r="82" spans="1:22" x14ac:dyDescent="0.25">
      <c r="A82" s="373"/>
      <c r="B82" s="348" t="str">
        <f>IF('Bendras vertinimas'!$B$26="","",'Bendras vertinimas'!$B$26)</f>
        <v>Tiekėjas 7</v>
      </c>
      <c r="C82" s="598"/>
      <c r="D82" s="600"/>
      <c r="E82" s="256"/>
      <c r="F82" s="256"/>
      <c r="G82" s="256"/>
      <c r="H82" s="364" t="str">
        <f t="shared" si="1"/>
        <v/>
      </c>
      <c r="I82" s="364" t="str">
        <f t="shared" si="2"/>
        <v/>
      </c>
      <c r="J82" s="256"/>
      <c r="K82" s="256"/>
      <c r="L82" s="256"/>
      <c r="M82" s="256"/>
      <c r="N82" s="152"/>
      <c r="O82" s="345"/>
      <c r="P82" s="32"/>
      <c r="Q82" s="32"/>
      <c r="R82" s="64"/>
      <c r="S82" s="223"/>
      <c r="V82" s="601" t="str">
        <f t="shared" si="3"/>
        <v/>
      </c>
    </row>
    <row r="83" spans="1:22" x14ac:dyDescent="0.25">
      <c r="A83" s="373"/>
      <c r="B83" s="348" t="str">
        <f>IF('Bendras vertinimas'!$B$27="","",'Bendras vertinimas'!$B$27)</f>
        <v>Tiekėjas 8</v>
      </c>
      <c r="C83" s="598"/>
      <c r="D83" s="600"/>
      <c r="E83" s="256"/>
      <c r="F83" s="256"/>
      <c r="G83" s="256"/>
      <c r="H83" s="364" t="str">
        <f t="shared" si="1"/>
        <v/>
      </c>
      <c r="I83" s="364" t="str">
        <f t="shared" si="2"/>
        <v/>
      </c>
      <c r="J83" s="256"/>
      <c r="K83" s="256"/>
      <c r="L83" s="256"/>
      <c r="M83" s="256"/>
      <c r="N83" s="152"/>
      <c r="O83" s="345"/>
      <c r="P83" s="32"/>
      <c r="Q83" s="32"/>
      <c r="R83" s="64"/>
      <c r="S83" s="223"/>
      <c r="V83" s="601" t="str">
        <f t="shared" si="3"/>
        <v/>
      </c>
    </row>
    <row r="84" spans="1:22" x14ac:dyDescent="0.25">
      <c r="A84" s="373"/>
      <c r="B84" s="348" t="str">
        <f>IF('Bendras vertinimas'!$B$28="","",'Bendras vertinimas'!$B$28)</f>
        <v>Tiekėjas 9</v>
      </c>
      <c r="C84" s="598"/>
      <c r="D84" s="600"/>
      <c r="E84" s="256"/>
      <c r="F84" s="256"/>
      <c r="G84" s="256"/>
      <c r="H84" s="364" t="str">
        <f t="shared" si="1"/>
        <v/>
      </c>
      <c r="I84" s="364" t="str">
        <f t="shared" si="2"/>
        <v/>
      </c>
      <c r="J84" s="256"/>
      <c r="K84" s="256"/>
      <c r="L84" s="256"/>
      <c r="M84" s="256"/>
      <c r="N84" s="152"/>
      <c r="O84" s="345"/>
      <c r="P84" s="32"/>
      <c r="Q84" s="32"/>
      <c r="R84" s="64"/>
      <c r="S84" s="223"/>
      <c r="V84" s="601" t="str">
        <f t="shared" si="3"/>
        <v/>
      </c>
    </row>
    <row r="85" spans="1:22" x14ac:dyDescent="0.25">
      <c r="A85" s="373"/>
      <c r="B85" s="348" t="str">
        <f>IF('Bendras vertinimas'!$B$29="","",'Bendras vertinimas'!$B$29)</f>
        <v>Tiekėjas 10</v>
      </c>
      <c r="C85" s="598"/>
      <c r="D85" s="600"/>
      <c r="E85" s="256"/>
      <c r="F85" s="256"/>
      <c r="G85" s="256"/>
      <c r="H85" s="364" t="str">
        <f t="shared" si="1"/>
        <v/>
      </c>
      <c r="I85" s="364" t="str">
        <f t="shared" si="2"/>
        <v/>
      </c>
      <c r="J85" s="256"/>
      <c r="K85" s="256"/>
      <c r="L85" s="256"/>
      <c r="M85" s="256"/>
      <c r="N85" s="152"/>
      <c r="O85" s="345"/>
      <c r="P85" s="31"/>
      <c r="Q85" s="31"/>
      <c r="R85" s="35"/>
      <c r="S85" s="31"/>
      <c r="V85" s="601" t="str">
        <f t="shared" si="3"/>
        <v/>
      </c>
    </row>
    <row r="86" spans="1:22" x14ac:dyDescent="0.25">
      <c r="A86" s="373"/>
      <c r="B86" s="348" t="str">
        <f>IF('Bendras vertinimas'!$B$30="","",'Bendras vertinimas'!$B$30)</f>
        <v>Tiekėjas 11</v>
      </c>
      <c r="C86" s="598"/>
      <c r="D86" s="600"/>
      <c r="E86" s="256"/>
      <c r="F86" s="256"/>
      <c r="G86" s="256"/>
      <c r="H86" s="364" t="str">
        <f t="shared" si="1"/>
        <v/>
      </c>
      <c r="I86" s="364" t="str">
        <f t="shared" si="2"/>
        <v/>
      </c>
      <c r="J86" s="256"/>
      <c r="K86" s="256"/>
      <c r="L86" s="256"/>
      <c r="M86" s="256"/>
      <c r="N86" s="152"/>
      <c r="O86" s="345"/>
      <c r="P86" s="31"/>
      <c r="Q86" s="31"/>
      <c r="R86" s="35"/>
      <c r="S86" s="31"/>
      <c r="V86" s="601" t="str">
        <f t="shared" si="3"/>
        <v/>
      </c>
    </row>
    <row r="87" spans="1:22" x14ac:dyDescent="0.25">
      <c r="A87" s="373"/>
      <c r="B87" s="348" t="str">
        <f>IF('Bendras vertinimas'!$B$31="","",'Bendras vertinimas'!$B$31)</f>
        <v>Tiekėjas 12</v>
      </c>
      <c r="C87" s="598"/>
      <c r="D87" s="600"/>
      <c r="E87" s="256"/>
      <c r="F87" s="256"/>
      <c r="G87" s="256"/>
      <c r="H87" s="364" t="str">
        <f t="shared" si="1"/>
        <v/>
      </c>
      <c r="I87" s="364" t="str">
        <f t="shared" si="2"/>
        <v/>
      </c>
      <c r="J87" s="256"/>
      <c r="K87" s="256"/>
      <c r="L87" s="256"/>
      <c r="M87" s="256"/>
      <c r="N87" s="152"/>
      <c r="O87" s="345"/>
      <c r="P87" s="31"/>
      <c r="Q87" s="31"/>
      <c r="R87" s="35"/>
      <c r="S87" s="31"/>
      <c r="V87" s="601" t="str">
        <f t="shared" si="3"/>
        <v/>
      </c>
    </row>
    <row r="88" spans="1:22" x14ac:dyDescent="0.25">
      <c r="A88" s="373"/>
      <c r="B88" s="348" t="str">
        <f>IF('Bendras vertinimas'!$B$32="","",'Bendras vertinimas'!$B$32)</f>
        <v>Tiekėjas 13</v>
      </c>
      <c r="C88" s="598"/>
      <c r="D88" s="600"/>
      <c r="E88" s="256"/>
      <c r="F88" s="256"/>
      <c r="G88" s="256"/>
      <c r="H88" s="364" t="str">
        <f t="shared" si="1"/>
        <v/>
      </c>
      <c r="I88" s="364" t="str">
        <f t="shared" si="2"/>
        <v/>
      </c>
      <c r="J88" s="256"/>
      <c r="K88" s="256"/>
      <c r="L88" s="256"/>
      <c r="M88" s="256"/>
      <c r="N88" s="152"/>
      <c r="O88" s="345"/>
      <c r="P88" s="31"/>
      <c r="Q88" s="31"/>
      <c r="R88" s="35"/>
      <c r="S88" s="31"/>
      <c r="V88" s="601" t="str">
        <f t="shared" si="3"/>
        <v/>
      </c>
    </row>
    <row r="89" spans="1:22" x14ac:dyDescent="0.25">
      <c r="A89" s="373"/>
      <c r="B89" s="348" t="str">
        <f>IF('Bendras vertinimas'!$B$33="","",'Bendras vertinimas'!$B$33)</f>
        <v>Tiekėjas 14</v>
      </c>
      <c r="C89" s="598"/>
      <c r="D89" s="600"/>
      <c r="E89" s="256"/>
      <c r="F89" s="256"/>
      <c r="G89" s="256"/>
      <c r="H89" s="364" t="str">
        <f t="shared" si="1"/>
        <v/>
      </c>
      <c r="I89" s="364" t="str">
        <f t="shared" si="2"/>
        <v/>
      </c>
      <c r="J89" s="256"/>
      <c r="K89" s="256"/>
      <c r="L89" s="256"/>
      <c r="M89" s="256"/>
      <c r="N89" s="152"/>
      <c r="O89" s="345"/>
      <c r="P89" s="31"/>
      <c r="Q89" s="31"/>
      <c r="R89" s="35"/>
      <c r="S89" s="31"/>
      <c r="V89" s="601" t="str">
        <f t="shared" si="3"/>
        <v/>
      </c>
    </row>
    <row r="90" spans="1:22" x14ac:dyDescent="0.25">
      <c r="A90" s="373"/>
      <c r="B90" s="348" t="str">
        <f>IF('Bendras vertinimas'!$B$34="","",'Bendras vertinimas'!$B$34)</f>
        <v>Tiekėjas 15</v>
      </c>
      <c r="C90" s="598"/>
      <c r="D90" s="600"/>
      <c r="E90" s="256"/>
      <c r="F90" s="256"/>
      <c r="G90" s="256"/>
      <c r="H90" s="364" t="str">
        <f t="shared" si="1"/>
        <v/>
      </c>
      <c r="I90" s="364" t="str">
        <f t="shared" si="2"/>
        <v/>
      </c>
      <c r="J90" s="256"/>
      <c r="K90" s="256"/>
      <c r="L90" s="256"/>
      <c r="M90" s="256"/>
      <c r="N90" s="152"/>
      <c r="O90" s="345"/>
      <c r="P90" s="31"/>
      <c r="Q90" s="31"/>
      <c r="R90" s="35"/>
      <c r="S90" s="31"/>
      <c r="V90" s="601" t="str">
        <f t="shared" si="3"/>
        <v/>
      </c>
    </row>
    <row r="91" spans="1:22" x14ac:dyDescent="0.25">
      <c r="A91" s="373"/>
      <c r="B91" s="348" t="str">
        <f>IF('Bendras vertinimas'!$B$35="","",'Bendras vertinimas'!$B$35)</f>
        <v>Tiekėjas 16</v>
      </c>
      <c r="C91" s="598"/>
      <c r="D91" s="600"/>
      <c r="E91" s="256"/>
      <c r="F91" s="256"/>
      <c r="G91" s="256"/>
      <c r="H91" s="364" t="str">
        <f t="shared" si="1"/>
        <v/>
      </c>
      <c r="I91" s="364" t="str">
        <f t="shared" si="2"/>
        <v/>
      </c>
      <c r="J91" s="256"/>
      <c r="K91" s="256"/>
      <c r="L91" s="256"/>
      <c r="M91" s="256"/>
      <c r="N91" s="152"/>
      <c r="O91" s="345"/>
      <c r="P91" s="31"/>
      <c r="Q91" s="31"/>
      <c r="R91" s="35"/>
      <c r="S91" s="31"/>
      <c r="V91" s="601" t="str">
        <f t="shared" si="3"/>
        <v/>
      </c>
    </row>
    <row r="92" spans="1:22" x14ac:dyDescent="0.25">
      <c r="A92" s="373"/>
      <c r="B92" s="348" t="str">
        <f>IF('Bendras vertinimas'!$B$36="","",'Bendras vertinimas'!$B$36)</f>
        <v>Tiekėjas 17</v>
      </c>
      <c r="C92" s="598"/>
      <c r="D92" s="600"/>
      <c r="E92" s="256"/>
      <c r="F92" s="256"/>
      <c r="G92" s="256"/>
      <c r="H92" s="364" t="str">
        <f t="shared" si="1"/>
        <v/>
      </c>
      <c r="I92" s="364" t="str">
        <f t="shared" si="2"/>
        <v/>
      </c>
      <c r="J92" s="256"/>
      <c r="K92" s="256"/>
      <c r="L92" s="256"/>
      <c r="M92" s="256"/>
      <c r="N92" s="152"/>
      <c r="O92" s="345"/>
      <c r="P92" s="31"/>
      <c r="Q92" s="31"/>
      <c r="R92" s="35"/>
      <c r="S92" s="31"/>
      <c r="V92" s="601" t="str">
        <f t="shared" si="3"/>
        <v/>
      </c>
    </row>
    <row r="93" spans="1:22" x14ac:dyDescent="0.25">
      <c r="A93" s="373"/>
      <c r="B93" s="348" t="str">
        <f>IF('Bendras vertinimas'!$B$37="","",'Bendras vertinimas'!$B$37)</f>
        <v>Tiekėjas 18</v>
      </c>
      <c r="C93" s="598"/>
      <c r="D93" s="600"/>
      <c r="E93" s="256"/>
      <c r="F93" s="256"/>
      <c r="G93" s="256"/>
      <c r="H93" s="364" t="str">
        <f t="shared" si="1"/>
        <v/>
      </c>
      <c r="I93" s="364" t="str">
        <f t="shared" si="2"/>
        <v/>
      </c>
      <c r="J93" s="256"/>
      <c r="K93" s="256"/>
      <c r="L93" s="256"/>
      <c r="M93" s="256"/>
      <c r="N93" s="152"/>
      <c r="O93" s="345"/>
      <c r="P93" s="31"/>
      <c r="Q93" s="31"/>
      <c r="R93" s="35"/>
      <c r="S93" s="31"/>
      <c r="V93" s="601" t="str">
        <f t="shared" si="3"/>
        <v/>
      </c>
    </row>
    <row r="94" spans="1:22" x14ac:dyDescent="0.25">
      <c r="A94" s="373"/>
      <c r="B94" s="348" t="str">
        <f>IF('Bendras vertinimas'!$B$38="","",'Bendras vertinimas'!$B$38)</f>
        <v>Tiekėjas 19</v>
      </c>
      <c r="C94" s="598"/>
      <c r="D94" s="600"/>
      <c r="E94" s="256"/>
      <c r="F94" s="256"/>
      <c r="G94" s="256"/>
      <c r="H94" s="364" t="str">
        <f t="shared" si="1"/>
        <v/>
      </c>
      <c r="I94" s="364" t="str">
        <f t="shared" si="2"/>
        <v/>
      </c>
      <c r="J94" s="256"/>
      <c r="K94" s="256"/>
      <c r="L94" s="256"/>
      <c r="M94" s="256"/>
      <c r="N94" s="152"/>
      <c r="O94" s="345"/>
      <c r="P94" s="31"/>
      <c r="Q94" s="31"/>
      <c r="R94" s="35"/>
      <c r="S94" s="31"/>
      <c r="V94" s="601" t="str">
        <f t="shared" si="3"/>
        <v/>
      </c>
    </row>
    <row r="95" spans="1:22" x14ac:dyDescent="0.25">
      <c r="A95" s="373"/>
      <c r="B95" s="348" t="str">
        <f>IF('Bendras vertinimas'!$B$39="","",'Bendras vertinimas'!$B$39)</f>
        <v>Tiekėjas 20</v>
      </c>
      <c r="C95" s="598"/>
      <c r="D95" s="600"/>
      <c r="E95" s="256"/>
      <c r="F95" s="256"/>
      <c r="G95" s="256"/>
      <c r="H95" s="364" t="str">
        <f t="shared" si="1"/>
        <v/>
      </c>
      <c r="I95" s="364" t="str">
        <f t="shared" si="2"/>
        <v/>
      </c>
      <c r="J95" s="256"/>
      <c r="K95" s="256"/>
      <c r="L95" s="256"/>
      <c r="M95" s="256"/>
      <c r="N95" s="152"/>
      <c r="O95" s="345"/>
      <c r="P95" s="31"/>
      <c r="Q95" s="31"/>
      <c r="R95" s="35"/>
      <c r="S95" s="31"/>
      <c r="V95" s="601" t="str">
        <f t="shared" si="3"/>
        <v/>
      </c>
    </row>
    <row r="96" spans="1:22" ht="16.5" customHeight="1" x14ac:dyDescent="0.25">
      <c r="A96" s="373"/>
      <c r="B96" s="256"/>
      <c r="C96" s="256"/>
      <c r="D96" s="256"/>
      <c r="E96" s="256"/>
      <c r="F96" s="256"/>
      <c r="G96" s="256"/>
      <c r="H96" s="256"/>
      <c r="I96" s="256"/>
      <c r="J96" s="256"/>
      <c r="K96" s="256"/>
      <c r="L96" s="256"/>
      <c r="M96" s="256"/>
      <c r="N96" s="152"/>
      <c r="O96" s="345"/>
      <c r="P96" s="31"/>
      <c r="Q96" s="31"/>
      <c r="R96" s="35"/>
      <c r="S96" s="31"/>
    </row>
    <row r="97" spans="1:22" ht="17.25" customHeight="1" x14ac:dyDescent="0.25">
      <c r="A97" s="373"/>
      <c r="B97" s="256"/>
      <c r="C97" s="256"/>
      <c r="D97" s="256"/>
      <c r="E97" s="256"/>
      <c r="F97" s="256"/>
      <c r="G97" s="256"/>
      <c r="H97" s="256"/>
      <c r="I97" s="256"/>
      <c r="J97" s="256"/>
      <c r="K97" s="256"/>
      <c r="L97" s="256"/>
      <c r="M97" s="256"/>
      <c r="N97" s="206"/>
      <c r="O97" s="373"/>
    </row>
    <row r="98" spans="1:22" ht="18" x14ac:dyDescent="0.35">
      <c r="A98" s="373"/>
      <c r="B98" s="256"/>
      <c r="C98" s="269" t="s">
        <v>240</v>
      </c>
      <c r="D98" s="269" t="s">
        <v>241</v>
      </c>
      <c r="E98" s="323" t="s">
        <v>231</v>
      </c>
      <c r="F98" s="256"/>
      <c r="G98" s="256"/>
      <c r="H98" s="256"/>
      <c r="I98" s="256"/>
      <c r="J98" s="256"/>
      <c r="K98" s="256"/>
      <c r="L98" s="256"/>
      <c r="M98" s="256"/>
      <c r="N98" s="206"/>
      <c r="O98" s="373"/>
    </row>
    <row r="99" spans="1:22" x14ac:dyDescent="0.25">
      <c r="A99" s="373"/>
      <c r="B99" s="256"/>
      <c r="C99" s="272">
        <f>C137</f>
        <v>0.7</v>
      </c>
      <c r="D99" s="272">
        <f>D137</f>
        <v>0.30000000000000004</v>
      </c>
      <c r="E99" s="272">
        <f>'Kriterijų sąrašas'!L12</f>
        <v>5</v>
      </c>
      <c r="F99" s="256"/>
      <c r="G99" s="256"/>
      <c r="H99" s="256"/>
      <c r="I99" s="256"/>
      <c r="J99" s="256"/>
      <c r="K99" s="256"/>
      <c r="L99" s="256"/>
      <c r="M99" s="256"/>
      <c r="N99" s="206"/>
      <c r="O99" s="373"/>
    </row>
    <row r="100" spans="1:22" x14ac:dyDescent="0.25">
      <c r="A100" s="373"/>
      <c r="B100" s="256"/>
      <c r="C100" s="256"/>
      <c r="D100" s="256"/>
      <c r="E100" s="256"/>
      <c r="F100" s="256"/>
      <c r="G100" s="256"/>
      <c r="H100" s="256"/>
      <c r="I100" s="256"/>
      <c r="J100" s="256"/>
      <c r="K100" s="256"/>
      <c r="L100" s="256"/>
      <c r="M100" s="256"/>
      <c r="N100" s="206"/>
      <c r="O100" s="373"/>
    </row>
    <row r="101" spans="1:22" ht="14.25" customHeight="1" x14ac:dyDescent="0.25">
      <c r="A101" s="373"/>
      <c r="B101" s="256"/>
      <c r="C101" s="256"/>
      <c r="D101" s="256"/>
      <c r="E101" s="256"/>
      <c r="F101" s="256"/>
      <c r="G101" s="256"/>
      <c r="H101" s="256"/>
      <c r="I101" s="256"/>
      <c r="J101" s="256"/>
      <c r="K101" s="256"/>
      <c r="L101" s="256"/>
      <c r="M101" s="256"/>
      <c r="N101" s="206"/>
      <c r="O101" s="373"/>
    </row>
    <row r="102" spans="1:22" x14ac:dyDescent="0.25">
      <c r="A102" s="373"/>
      <c r="B102" s="265" t="s">
        <v>423</v>
      </c>
      <c r="C102" s="256"/>
      <c r="D102" s="256"/>
      <c r="E102" s="256"/>
      <c r="F102" s="256"/>
      <c r="G102" s="256"/>
      <c r="H102" s="256"/>
      <c r="I102" s="256"/>
      <c r="J102" s="256"/>
      <c r="K102" s="256"/>
      <c r="L102" s="256"/>
      <c r="M102" s="256"/>
      <c r="N102" s="206"/>
      <c r="O102" s="373"/>
    </row>
    <row r="103" spans="1:22" ht="18" x14ac:dyDescent="0.25">
      <c r="A103" s="373"/>
      <c r="B103" s="913" t="s">
        <v>1</v>
      </c>
      <c r="C103" s="322" t="s">
        <v>244</v>
      </c>
      <c r="D103" s="322" t="s">
        <v>245</v>
      </c>
      <c r="E103" s="324" t="s">
        <v>191</v>
      </c>
      <c r="F103" s="256"/>
      <c r="G103" s="256"/>
      <c r="H103" s="256"/>
      <c r="I103" s="256"/>
      <c r="J103" s="256"/>
      <c r="K103" s="256"/>
      <c r="L103" s="256"/>
      <c r="M103" s="256"/>
      <c r="N103" s="206"/>
      <c r="O103" s="373"/>
    </row>
    <row r="104" spans="1:22" x14ac:dyDescent="0.25">
      <c r="A104" s="373"/>
      <c r="B104" s="914"/>
      <c r="C104" s="197" t="s">
        <v>83</v>
      </c>
      <c r="D104" s="197" t="s">
        <v>83</v>
      </c>
      <c r="E104" s="197" t="s">
        <v>83</v>
      </c>
      <c r="F104" s="256"/>
      <c r="G104" s="256"/>
      <c r="H104" s="256"/>
      <c r="I104" s="256"/>
      <c r="J104" s="256"/>
      <c r="K104" s="256"/>
      <c r="L104" s="256"/>
      <c r="M104" s="256"/>
      <c r="N104" s="206"/>
      <c r="O104" s="373"/>
    </row>
    <row r="105" spans="1:22" x14ac:dyDescent="0.25">
      <c r="A105" s="373"/>
      <c r="B105" s="348" t="str">
        <f>IF('Bendras vertinimas'!$B$20="","",'Bendras vertinimas'!$B$20)</f>
        <v>Tiekėjas 1</v>
      </c>
      <c r="C105" s="273">
        <f>IFERROR(C$99*H76/MAX(H$76:H$95),"")</f>
        <v>0</v>
      </c>
      <c r="D105" s="273">
        <f>IFERROR(IF(I76=0,0,D$99*MIN(V$76:V$95)/I76),"")</f>
        <v>0</v>
      </c>
      <c r="E105" s="365">
        <f t="shared" ref="E105:E124" si="4">IFERROR(IF(OR(AND(C105="",D105=""),$E$99=0),"",SUM(C105:D105)*$E$99),"")</f>
        <v>0</v>
      </c>
      <c r="F105" s="256"/>
      <c r="G105" s="256"/>
      <c r="H105" s="256"/>
      <c r="I105" s="256"/>
      <c r="J105" s="256"/>
      <c r="K105" s="256"/>
      <c r="L105" s="256"/>
      <c r="M105" s="256"/>
      <c r="N105" s="206"/>
      <c r="O105" s="373"/>
    </row>
    <row r="106" spans="1:22" x14ac:dyDescent="0.25">
      <c r="A106" s="373"/>
      <c r="B106" s="348" t="str">
        <f>IF('Bendras vertinimas'!$B$21="","",'Bendras vertinimas'!$B$21)</f>
        <v>Tiekėjas 2</v>
      </c>
      <c r="C106" s="273">
        <f t="shared" ref="C106:C124" si="5">IFERROR(C$99*H77/MAX(H$76:H$95),"")</f>
        <v>0.7</v>
      </c>
      <c r="D106" s="273">
        <f t="shared" ref="D106:D124" si="6">IFERROR(IF(I77=0,0,D$99*MIN(V$76:V$95)/I77),"")</f>
        <v>0.20454545454545459</v>
      </c>
      <c r="E106" s="365">
        <f t="shared" si="4"/>
        <v>4.5227272727272725</v>
      </c>
      <c r="F106" s="256"/>
      <c r="G106" s="256"/>
      <c r="H106" s="256"/>
      <c r="I106" s="256"/>
      <c r="J106" s="256"/>
      <c r="K106" s="256"/>
      <c r="L106" s="256"/>
      <c r="M106" s="256"/>
      <c r="N106" s="206"/>
      <c r="O106" s="373"/>
    </row>
    <row r="107" spans="1:22" x14ac:dyDescent="0.25">
      <c r="A107" s="373"/>
      <c r="B107" s="348" t="str">
        <f>IF('Bendras vertinimas'!$B$22="","",'Bendras vertinimas'!$B$22)</f>
        <v>Tiekėjas 3</v>
      </c>
      <c r="C107" s="273">
        <f t="shared" si="5"/>
        <v>0.7</v>
      </c>
      <c r="D107" s="273">
        <f t="shared" si="6"/>
        <v>0.30000000000000004</v>
      </c>
      <c r="E107" s="365">
        <f t="shared" si="4"/>
        <v>5</v>
      </c>
      <c r="F107" s="256"/>
      <c r="G107" s="256"/>
      <c r="H107" s="256"/>
      <c r="I107" s="256"/>
      <c r="J107" s="256"/>
      <c r="K107" s="256"/>
      <c r="L107" s="256"/>
      <c r="M107" s="256"/>
      <c r="N107" s="206"/>
      <c r="O107" s="373"/>
    </row>
    <row r="108" spans="1:22" x14ac:dyDescent="0.25">
      <c r="A108" s="373"/>
      <c r="B108" s="348" t="str">
        <f>IF('Bendras vertinimas'!$B$23="","",'Bendras vertinimas'!$B$23)</f>
        <v>Tiekėjas 4</v>
      </c>
      <c r="C108" s="273">
        <f t="shared" si="5"/>
        <v>0.7</v>
      </c>
      <c r="D108" s="273">
        <f t="shared" si="6"/>
        <v>0.10227272727272729</v>
      </c>
      <c r="E108" s="365">
        <f t="shared" si="4"/>
        <v>4.0113636363636367</v>
      </c>
      <c r="F108" s="256"/>
      <c r="G108" s="256"/>
      <c r="H108" s="256"/>
      <c r="I108" s="256"/>
      <c r="J108" s="256"/>
      <c r="K108" s="256"/>
      <c r="L108" s="256"/>
      <c r="M108" s="256"/>
      <c r="N108" s="206"/>
      <c r="O108" s="373"/>
    </row>
    <row r="109" spans="1:22" s="35" customFormat="1" x14ac:dyDescent="0.25">
      <c r="A109" s="373"/>
      <c r="B109" s="348" t="str">
        <f>IF('Bendras vertinimas'!$B$24="","",'Bendras vertinimas'!$B$24)</f>
        <v>Tiekėjas 5</v>
      </c>
      <c r="C109" s="273">
        <f t="shared" si="5"/>
        <v>0.7</v>
      </c>
      <c r="D109" s="273">
        <f t="shared" si="6"/>
        <v>0</v>
      </c>
      <c r="E109" s="365">
        <f t="shared" si="4"/>
        <v>3.5</v>
      </c>
      <c r="F109" s="256"/>
      <c r="G109" s="256"/>
      <c r="H109" s="256"/>
      <c r="I109" s="256"/>
      <c r="J109" s="256"/>
      <c r="K109" s="256"/>
      <c r="L109" s="256"/>
      <c r="M109" s="256"/>
      <c r="N109" s="206"/>
      <c r="O109" s="373"/>
      <c r="R109" s="31"/>
      <c r="S109" s="32"/>
      <c r="U109" s="102"/>
      <c r="V109" s="102"/>
    </row>
    <row r="110" spans="1:22" s="35" customFormat="1" x14ac:dyDescent="0.25">
      <c r="A110" s="373"/>
      <c r="B110" s="348" t="str">
        <f>IF('Bendras vertinimas'!$B$25="","",'Bendras vertinimas'!$B$25)</f>
        <v>Tiekėjas 6</v>
      </c>
      <c r="C110" s="273" t="str">
        <f t="shared" si="5"/>
        <v/>
      </c>
      <c r="D110" s="273" t="str">
        <f t="shared" si="6"/>
        <v/>
      </c>
      <c r="E110" s="365" t="str">
        <f t="shared" si="4"/>
        <v/>
      </c>
      <c r="F110" s="256"/>
      <c r="G110" s="256"/>
      <c r="H110" s="256"/>
      <c r="I110" s="256"/>
      <c r="J110" s="256"/>
      <c r="K110" s="256"/>
      <c r="L110" s="256"/>
      <c r="M110" s="256"/>
      <c r="N110" s="206"/>
      <c r="O110" s="373"/>
      <c r="R110" s="31"/>
      <c r="S110" s="32"/>
      <c r="U110" s="102"/>
      <c r="V110" s="102"/>
    </row>
    <row r="111" spans="1:22" s="35" customFormat="1" x14ac:dyDescent="0.25">
      <c r="A111" s="373"/>
      <c r="B111" s="348" t="str">
        <f>IF('Bendras vertinimas'!$B$26="","",'Bendras vertinimas'!$B$26)</f>
        <v>Tiekėjas 7</v>
      </c>
      <c r="C111" s="273" t="str">
        <f t="shared" si="5"/>
        <v/>
      </c>
      <c r="D111" s="273" t="str">
        <f t="shared" si="6"/>
        <v/>
      </c>
      <c r="E111" s="365" t="str">
        <f t="shared" si="4"/>
        <v/>
      </c>
      <c r="F111" s="256"/>
      <c r="G111" s="256"/>
      <c r="H111" s="256"/>
      <c r="I111" s="256"/>
      <c r="J111" s="256"/>
      <c r="K111" s="256"/>
      <c r="L111" s="256"/>
      <c r="M111" s="256"/>
      <c r="N111" s="206"/>
      <c r="O111" s="373"/>
      <c r="R111" s="31"/>
      <c r="S111" s="32"/>
      <c r="U111" s="102"/>
      <c r="V111" s="102"/>
    </row>
    <row r="112" spans="1:22" s="35" customFormat="1" x14ac:dyDescent="0.25">
      <c r="A112" s="373"/>
      <c r="B112" s="348" t="str">
        <f>IF('Bendras vertinimas'!$B$27="","",'Bendras vertinimas'!$B$27)</f>
        <v>Tiekėjas 8</v>
      </c>
      <c r="C112" s="273" t="str">
        <f t="shared" si="5"/>
        <v/>
      </c>
      <c r="D112" s="273" t="str">
        <f t="shared" si="6"/>
        <v/>
      </c>
      <c r="E112" s="365" t="str">
        <f t="shared" si="4"/>
        <v/>
      </c>
      <c r="F112" s="256"/>
      <c r="G112" s="256"/>
      <c r="H112" s="256"/>
      <c r="I112" s="256"/>
      <c r="J112" s="256"/>
      <c r="K112" s="256"/>
      <c r="L112" s="256"/>
      <c r="M112" s="256"/>
      <c r="N112" s="206"/>
      <c r="O112" s="373"/>
      <c r="R112" s="31"/>
      <c r="S112" s="32"/>
      <c r="U112" s="102"/>
      <c r="V112" s="102"/>
    </row>
    <row r="113" spans="1:22" s="35" customFormat="1" x14ac:dyDescent="0.25">
      <c r="A113" s="373"/>
      <c r="B113" s="348" t="str">
        <f>IF('Bendras vertinimas'!$B$28="","",'Bendras vertinimas'!$B$28)</f>
        <v>Tiekėjas 9</v>
      </c>
      <c r="C113" s="273" t="str">
        <f t="shared" si="5"/>
        <v/>
      </c>
      <c r="D113" s="273" t="str">
        <f t="shared" si="6"/>
        <v/>
      </c>
      <c r="E113" s="365" t="str">
        <f t="shared" si="4"/>
        <v/>
      </c>
      <c r="F113" s="256"/>
      <c r="G113" s="256"/>
      <c r="H113" s="256"/>
      <c r="I113" s="256"/>
      <c r="J113" s="256"/>
      <c r="K113" s="256"/>
      <c r="L113" s="256"/>
      <c r="M113" s="256"/>
      <c r="N113" s="206"/>
      <c r="O113" s="373"/>
      <c r="R113" s="31"/>
      <c r="S113" s="32"/>
      <c r="U113" s="102"/>
      <c r="V113" s="102"/>
    </row>
    <row r="114" spans="1:22" s="35" customFormat="1" x14ac:dyDescent="0.25">
      <c r="A114" s="373"/>
      <c r="B114" s="348" t="str">
        <f>IF('Bendras vertinimas'!$B$29="","",'Bendras vertinimas'!$B$29)</f>
        <v>Tiekėjas 10</v>
      </c>
      <c r="C114" s="273" t="str">
        <f t="shared" si="5"/>
        <v/>
      </c>
      <c r="D114" s="273" t="str">
        <f t="shared" si="6"/>
        <v/>
      </c>
      <c r="E114" s="365" t="str">
        <f t="shared" si="4"/>
        <v/>
      </c>
      <c r="F114" s="256"/>
      <c r="G114" s="256"/>
      <c r="H114" s="256"/>
      <c r="I114" s="256"/>
      <c r="J114" s="256"/>
      <c r="K114" s="256"/>
      <c r="L114" s="256"/>
      <c r="M114" s="256"/>
      <c r="N114" s="206"/>
      <c r="O114" s="373"/>
      <c r="R114" s="31"/>
      <c r="S114" s="32"/>
      <c r="U114" s="102"/>
      <c r="V114" s="102"/>
    </row>
    <row r="115" spans="1:22" s="35" customFormat="1" x14ac:dyDescent="0.25">
      <c r="A115" s="373"/>
      <c r="B115" s="348" t="str">
        <f>IF('Bendras vertinimas'!$B$30="","",'Bendras vertinimas'!$B$30)</f>
        <v>Tiekėjas 11</v>
      </c>
      <c r="C115" s="273" t="str">
        <f t="shared" si="5"/>
        <v/>
      </c>
      <c r="D115" s="273" t="str">
        <f t="shared" si="6"/>
        <v/>
      </c>
      <c r="E115" s="365" t="str">
        <f t="shared" si="4"/>
        <v/>
      </c>
      <c r="F115" s="256"/>
      <c r="G115" s="256"/>
      <c r="H115" s="256"/>
      <c r="I115" s="256"/>
      <c r="J115" s="256"/>
      <c r="K115" s="256"/>
      <c r="L115" s="256"/>
      <c r="M115" s="256"/>
      <c r="N115" s="206"/>
      <c r="O115" s="373"/>
      <c r="R115" s="31"/>
      <c r="S115" s="32"/>
      <c r="U115" s="102"/>
      <c r="V115" s="102"/>
    </row>
    <row r="116" spans="1:22" s="35" customFormat="1" x14ac:dyDescent="0.25">
      <c r="A116" s="373"/>
      <c r="B116" s="348" t="str">
        <f>IF('Bendras vertinimas'!$B$31="","",'Bendras vertinimas'!$B$31)</f>
        <v>Tiekėjas 12</v>
      </c>
      <c r="C116" s="273" t="str">
        <f t="shared" si="5"/>
        <v/>
      </c>
      <c r="D116" s="273" t="str">
        <f t="shared" si="6"/>
        <v/>
      </c>
      <c r="E116" s="365" t="str">
        <f t="shared" si="4"/>
        <v/>
      </c>
      <c r="F116" s="256"/>
      <c r="G116" s="256"/>
      <c r="H116" s="256"/>
      <c r="I116" s="256"/>
      <c r="J116" s="256"/>
      <c r="K116" s="256"/>
      <c r="L116" s="256"/>
      <c r="M116" s="256"/>
      <c r="N116" s="206"/>
      <c r="O116" s="373"/>
      <c r="R116" s="31"/>
      <c r="S116" s="32"/>
      <c r="U116" s="102"/>
      <c r="V116" s="102"/>
    </row>
    <row r="117" spans="1:22" s="35" customFormat="1" x14ac:dyDescent="0.25">
      <c r="A117" s="373"/>
      <c r="B117" s="348" t="str">
        <f>IF('Bendras vertinimas'!$B$32="","",'Bendras vertinimas'!$B$32)</f>
        <v>Tiekėjas 13</v>
      </c>
      <c r="C117" s="273" t="str">
        <f t="shared" si="5"/>
        <v/>
      </c>
      <c r="D117" s="273" t="str">
        <f t="shared" si="6"/>
        <v/>
      </c>
      <c r="E117" s="365" t="str">
        <f t="shared" si="4"/>
        <v/>
      </c>
      <c r="F117" s="256"/>
      <c r="G117" s="256"/>
      <c r="H117" s="256"/>
      <c r="I117" s="256"/>
      <c r="J117" s="256"/>
      <c r="K117" s="256"/>
      <c r="L117" s="256"/>
      <c r="M117" s="256"/>
      <c r="N117" s="206"/>
      <c r="O117" s="373"/>
      <c r="R117" s="31"/>
      <c r="S117" s="32"/>
      <c r="U117" s="102"/>
      <c r="V117" s="102"/>
    </row>
    <row r="118" spans="1:22" s="35" customFormat="1" x14ac:dyDescent="0.25">
      <c r="A118" s="373"/>
      <c r="B118" s="348" t="str">
        <f>IF('Bendras vertinimas'!$B$33="","",'Bendras vertinimas'!$B$33)</f>
        <v>Tiekėjas 14</v>
      </c>
      <c r="C118" s="273" t="str">
        <f t="shared" si="5"/>
        <v/>
      </c>
      <c r="D118" s="273" t="str">
        <f t="shared" si="6"/>
        <v/>
      </c>
      <c r="E118" s="365" t="str">
        <f t="shared" si="4"/>
        <v/>
      </c>
      <c r="F118" s="256"/>
      <c r="G118" s="256"/>
      <c r="H118" s="256"/>
      <c r="I118" s="256"/>
      <c r="J118" s="256"/>
      <c r="K118" s="256"/>
      <c r="L118" s="256"/>
      <c r="M118" s="256"/>
      <c r="N118" s="206"/>
      <c r="O118" s="373"/>
      <c r="R118" s="31"/>
      <c r="S118" s="32"/>
      <c r="U118" s="102"/>
      <c r="V118" s="102"/>
    </row>
    <row r="119" spans="1:22" s="35" customFormat="1" x14ac:dyDescent="0.25">
      <c r="A119" s="373"/>
      <c r="B119" s="348" t="str">
        <f>IF('Bendras vertinimas'!$B$34="","",'Bendras vertinimas'!$B$34)</f>
        <v>Tiekėjas 15</v>
      </c>
      <c r="C119" s="273" t="str">
        <f t="shared" si="5"/>
        <v/>
      </c>
      <c r="D119" s="273" t="str">
        <f t="shared" si="6"/>
        <v/>
      </c>
      <c r="E119" s="365" t="str">
        <f t="shared" si="4"/>
        <v/>
      </c>
      <c r="F119" s="256"/>
      <c r="G119" s="256"/>
      <c r="H119" s="256"/>
      <c r="I119" s="256"/>
      <c r="J119" s="256"/>
      <c r="K119" s="256"/>
      <c r="L119" s="256"/>
      <c r="M119" s="256"/>
      <c r="N119" s="206"/>
      <c r="O119" s="373"/>
      <c r="R119" s="31"/>
      <c r="S119" s="32"/>
      <c r="U119" s="102"/>
      <c r="V119" s="102"/>
    </row>
    <row r="120" spans="1:22" s="35" customFormat="1" x14ac:dyDescent="0.25">
      <c r="A120" s="373"/>
      <c r="B120" s="348" t="str">
        <f>IF('Bendras vertinimas'!$B$35="","",'Bendras vertinimas'!$B$35)</f>
        <v>Tiekėjas 16</v>
      </c>
      <c r="C120" s="273" t="str">
        <f t="shared" si="5"/>
        <v/>
      </c>
      <c r="D120" s="273" t="str">
        <f t="shared" si="6"/>
        <v/>
      </c>
      <c r="E120" s="365" t="str">
        <f t="shared" si="4"/>
        <v/>
      </c>
      <c r="F120" s="256"/>
      <c r="G120" s="256"/>
      <c r="H120" s="256"/>
      <c r="I120" s="256"/>
      <c r="J120" s="256"/>
      <c r="K120" s="256"/>
      <c r="L120" s="256"/>
      <c r="M120" s="256"/>
      <c r="N120" s="206"/>
      <c r="O120" s="373"/>
      <c r="R120" s="31"/>
      <c r="S120" s="32"/>
      <c r="U120" s="102"/>
      <c r="V120" s="102"/>
    </row>
    <row r="121" spans="1:22" s="35" customFormat="1" x14ac:dyDescent="0.25">
      <c r="A121" s="373"/>
      <c r="B121" s="348" t="str">
        <f>IF('Bendras vertinimas'!$B$36="","",'Bendras vertinimas'!$B$36)</f>
        <v>Tiekėjas 17</v>
      </c>
      <c r="C121" s="273" t="str">
        <f t="shared" si="5"/>
        <v/>
      </c>
      <c r="D121" s="273" t="str">
        <f t="shared" si="6"/>
        <v/>
      </c>
      <c r="E121" s="365" t="str">
        <f t="shared" si="4"/>
        <v/>
      </c>
      <c r="F121" s="256"/>
      <c r="G121" s="256"/>
      <c r="H121" s="256"/>
      <c r="I121" s="256"/>
      <c r="J121" s="256"/>
      <c r="K121" s="256"/>
      <c r="L121" s="256"/>
      <c r="M121" s="256"/>
      <c r="N121" s="206"/>
      <c r="O121" s="373"/>
      <c r="R121" s="31"/>
      <c r="S121" s="32"/>
      <c r="U121" s="102"/>
      <c r="V121" s="102"/>
    </row>
    <row r="122" spans="1:22" s="35" customFormat="1" x14ac:dyDescent="0.25">
      <c r="A122" s="373"/>
      <c r="B122" s="348" t="str">
        <f>IF('Bendras vertinimas'!$B$37="","",'Bendras vertinimas'!$B$37)</f>
        <v>Tiekėjas 18</v>
      </c>
      <c r="C122" s="273" t="str">
        <f t="shared" si="5"/>
        <v/>
      </c>
      <c r="D122" s="273" t="str">
        <f t="shared" si="6"/>
        <v/>
      </c>
      <c r="E122" s="365" t="str">
        <f t="shared" si="4"/>
        <v/>
      </c>
      <c r="F122" s="256"/>
      <c r="G122" s="256"/>
      <c r="H122" s="256"/>
      <c r="I122" s="256"/>
      <c r="J122" s="256"/>
      <c r="K122" s="256"/>
      <c r="L122" s="256"/>
      <c r="M122" s="256"/>
      <c r="N122" s="206"/>
      <c r="O122" s="373"/>
      <c r="R122" s="31"/>
      <c r="S122" s="32"/>
      <c r="U122" s="102"/>
      <c r="V122" s="102"/>
    </row>
    <row r="123" spans="1:22" s="35" customFormat="1" x14ac:dyDescent="0.25">
      <c r="A123" s="373"/>
      <c r="B123" s="348" t="str">
        <f>IF('Bendras vertinimas'!$B$38="","",'Bendras vertinimas'!$B$38)</f>
        <v>Tiekėjas 19</v>
      </c>
      <c r="C123" s="273" t="str">
        <f t="shared" si="5"/>
        <v/>
      </c>
      <c r="D123" s="273" t="str">
        <f t="shared" si="6"/>
        <v/>
      </c>
      <c r="E123" s="365" t="str">
        <f t="shared" si="4"/>
        <v/>
      </c>
      <c r="F123" s="256"/>
      <c r="G123" s="256"/>
      <c r="H123" s="256"/>
      <c r="I123" s="256"/>
      <c r="J123" s="256"/>
      <c r="K123" s="256"/>
      <c r="L123" s="256"/>
      <c r="M123" s="256"/>
      <c r="N123" s="206"/>
      <c r="O123" s="373"/>
      <c r="R123" s="31"/>
      <c r="S123" s="32"/>
      <c r="U123" s="102"/>
      <c r="V123" s="102"/>
    </row>
    <row r="124" spans="1:22" s="35" customFormat="1" x14ac:dyDescent="0.25">
      <c r="A124" s="373"/>
      <c r="B124" s="348" t="str">
        <f>IF('Bendras vertinimas'!$B$39="","",'Bendras vertinimas'!$B$39)</f>
        <v>Tiekėjas 20</v>
      </c>
      <c r="C124" s="273" t="str">
        <f t="shared" si="5"/>
        <v/>
      </c>
      <c r="D124" s="273" t="str">
        <f t="shared" si="6"/>
        <v/>
      </c>
      <c r="E124" s="365" t="str">
        <f t="shared" si="4"/>
        <v/>
      </c>
      <c r="F124" s="256"/>
      <c r="G124" s="256"/>
      <c r="H124" s="256"/>
      <c r="I124" s="256"/>
      <c r="J124" s="256"/>
      <c r="K124" s="256"/>
      <c r="L124" s="256"/>
      <c r="M124" s="256"/>
      <c r="N124" s="206"/>
      <c r="O124" s="373"/>
      <c r="R124" s="31"/>
      <c r="S124" s="32"/>
      <c r="U124" s="102"/>
      <c r="V124" s="102"/>
    </row>
    <row r="125" spans="1:22" s="35" customFormat="1" ht="19.5" customHeight="1" x14ac:dyDescent="0.25">
      <c r="A125" s="373"/>
      <c r="B125" s="152"/>
      <c r="C125" s="152"/>
      <c r="D125" s="152"/>
      <c r="E125" s="152"/>
      <c r="F125" s="152"/>
      <c r="G125" s="206"/>
      <c r="H125" s="206"/>
      <c r="I125" s="152"/>
      <c r="J125" s="152"/>
      <c r="K125" s="152"/>
      <c r="L125" s="420"/>
      <c r="M125" s="421"/>
      <c r="N125" s="206"/>
      <c r="O125" s="373"/>
      <c r="R125" s="31"/>
      <c r="S125" s="31"/>
      <c r="U125" s="102"/>
      <c r="V125" s="102"/>
    </row>
    <row r="126" spans="1:22" s="31" customFormat="1" ht="19.5" customHeight="1" x14ac:dyDescent="0.25">
      <c r="A126" s="373"/>
      <c r="B126" s="345"/>
      <c r="C126" s="345"/>
      <c r="D126" s="345"/>
      <c r="E126" s="345"/>
      <c r="F126" s="345"/>
      <c r="G126" s="345"/>
      <c r="H126" s="345"/>
      <c r="I126" s="345"/>
      <c r="J126" s="345"/>
      <c r="K126" s="345"/>
      <c r="L126" s="345"/>
      <c r="M126" s="345"/>
      <c r="N126" s="373"/>
      <c r="O126" s="373"/>
      <c r="P126" s="35"/>
      <c r="Q126" s="35"/>
      <c r="U126" s="333"/>
      <c r="V126" s="333"/>
    </row>
    <row r="127" spans="1:22" s="31" customFormat="1" x14ac:dyDescent="0.25">
      <c r="A127" s="35"/>
      <c r="L127" s="237"/>
      <c r="M127" s="250" t="s">
        <v>222</v>
      </c>
      <c r="N127" s="35"/>
      <c r="O127" s="35"/>
      <c r="P127" s="35"/>
      <c r="Q127" s="35"/>
      <c r="U127" s="333"/>
      <c r="V127" s="333"/>
    </row>
    <row r="128" spans="1:22" s="31" customFormat="1" x14ac:dyDescent="0.25">
      <c r="A128" s="35"/>
      <c r="N128" s="35"/>
      <c r="O128" s="35"/>
      <c r="P128" s="35"/>
      <c r="Q128" s="35"/>
      <c r="U128" s="333"/>
      <c r="V128" s="333"/>
    </row>
    <row r="129" spans="1:22" s="31" customFormat="1" x14ac:dyDescent="0.25">
      <c r="A129" s="35"/>
      <c r="N129" s="35"/>
      <c r="O129" s="35"/>
      <c r="P129" s="35"/>
      <c r="Q129" s="35"/>
      <c r="U129" s="333"/>
      <c r="V129" s="333"/>
    </row>
    <row r="131" spans="1:22" x14ac:dyDescent="0.25">
      <c r="C131" s="57"/>
      <c r="D131" s="57"/>
    </row>
    <row r="132" spans="1:22" hidden="1" x14ac:dyDescent="0.25">
      <c r="C132" s="186">
        <f>IF(U18=TRUE,L28,0)</f>
        <v>7</v>
      </c>
      <c r="D132" s="186">
        <f>IF(U19=TRUE,L34,0)</f>
        <v>3</v>
      </c>
      <c r="E132" s="52" t="s">
        <v>64</v>
      </c>
    </row>
    <row r="133" spans="1:22" hidden="1" x14ac:dyDescent="0.25">
      <c r="C133" s="52">
        <f>IF(C132=0,0,MAX($B133:B133)+1)</f>
        <v>1</v>
      </c>
      <c r="D133" s="52">
        <f>IF(D132=0,0,MAX($B133:C133)+1)</f>
        <v>2</v>
      </c>
      <c r="E133" s="52" t="s">
        <v>207</v>
      </c>
      <c r="F133" s="52"/>
    </row>
    <row r="134" spans="1:22" hidden="1" x14ac:dyDescent="0.25">
      <c r="C134" s="52">
        <f>IFERROR(IF(C132=0,0,C132/SUM($C132:$D132)),"")</f>
        <v>0.7</v>
      </c>
      <c r="D134" s="52">
        <f>IFERROR(IF(D132=0,0,D132/SUM($C132:$D132)),"")</f>
        <v>0.3</v>
      </c>
      <c r="E134" s="52" t="s">
        <v>208</v>
      </c>
      <c r="F134" s="52"/>
    </row>
    <row r="135" spans="1:22" hidden="1" x14ac:dyDescent="0.25">
      <c r="C135" s="52">
        <f>ROUND(C134,$F135)</f>
        <v>0.7</v>
      </c>
      <c r="D135" s="52">
        <f>ROUND(D134,$F135)</f>
        <v>0.3</v>
      </c>
      <c r="E135" s="52" t="s">
        <v>209</v>
      </c>
      <c r="F135" s="52">
        <v>3</v>
      </c>
    </row>
    <row r="136" spans="1:22" hidden="1" x14ac:dyDescent="0.25">
      <c r="C136" s="52">
        <f>IF(C133=MAX($C133:$D133),0,1)</f>
        <v>1</v>
      </c>
      <c r="D136" s="52">
        <f>IF(D133=MAX($C133:$D133),0,1)</f>
        <v>0</v>
      </c>
      <c r="E136" s="52"/>
      <c r="F136" s="52"/>
    </row>
    <row r="137" spans="1:22" hidden="1" x14ac:dyDescent="0.25">
      <c r="C137" s="52">
        <f>IF(C136=0,1-SUMIFS($C135:$D135,$C136:$D136,1),C135)</f>
        <v>0.7</v>
      </c>
      <c r="D137" s="52">
        <f>IF(D136=0,1-SUMIFS($C135:$D135,$C136:$D136,1),D135)</f>
        <v>0.30000000000000004</v>
      </c>
      <c r="E137" s="52" t="s">
        <v>210</v>
      </c>
      <c r="F137" s="52">
        <f>SUM(C137:D137)</f>
        <v>1</v>
      </c>
    </row>
    <row r="138" spans="1:22" hidden="1" x14ac:dyDescent="0.25"/>
    <row r="139" spans="1:22" hidden="1" x14ac:dyDescent="0.25">
      <c r="C139" s="186">
        <f>$V$18</f>
        <v>0</v>
      </c>
      <c r="D139" s="186">
        <f>$V$19</f>
        <v>0</v>
      </c>
      <c r="F139" s="57"/>
      <c r="G139" s="34"/>
      <c r="H139" s="186">
        <f>$V$18</f>
        <v>0</v>
      </c>
      <c r="I139" s="186">
        <f>$V$19</f>
        <v>0</v>
      </c>
      <c r="K139" s="57"/>
    </row>
    <row r="140" spans="1:22" hidden="1" x14ac:dyDescent="0.25"/>
    <row r="141" spans="1:22" hidden="1" x14ac:dyDescent="0.25">
      <c r="C141" s="52" t="s">
        <v>397</v>
      </c>
    </row>
    <row r="142" spans="1:22" hidden="1" x14ac:dyDescent="0.25">
      <c r="C142" s="52" t="s">
        <v>398</v>
      </c>
    </row>
  </sheetData>
  <mergeCells count="38">
    <mergeCell ref="B63:N63"/>
    <mergeCell ref="B22:K24"/>
    <mergeCell ref="B25:K25"/>
    <mergeCell ref="B103:B104"/>
    <mergeCell ref="A1:M1"/>
    <mergeCell ref="A9:M9"/>
    <mergeCell ref="C73:D73"/>
    <mergeCell ref="A56:M56"/>
    <mergeCell ref="B73:B75"/>
    <mergeCell ref="A55:B55"/>
    <mergeCell ref="C36:L36"/>
    <mergeCell ref="C33:K33"/>
    <mergeCell ref="C34:K34"/>
    <mergeCell ref="B28:B30"/>
    <mergeCell ref="L28:L30"/>
    <mergeCell ref="C28:K30"/>
    <mergeCell ref="A53:B53"/>
    <mergeCell ref="A54:B54"/>
    <mergeCell ref="B38:M39"/>
    <mergeCell ref="C40:M41"/>
    <mergeCell ref="C42:M45"/>
    <mergeCell ref="B46:M46"/>
    <mergeCell ref="B68:N68"/>
    <mergeCell ref="B11:K11"/>
    <mergeCell ref="B12:M12"/>
    <mergeCell ref="B69:N70"/>
    <mergeCell ref="C13:K13"/>
    <mergeCell ref="C16:K16"/>
    <mergeCell ref="L16:L17"/>
    <mergeCell ref="B17:B20"/>
    <mergeCell ref="C17:K17"/>
    <mergeCell ref="C18:K18"/>
    <mergeCell ref="C19:K19"/>
    <mergeCell ref="C20:K20"/>
    <mergeCell ref="B14:M14"/>
    <mergeCell ref="C27:K27"/>
    <mergeCell ref="C47:M50"/>
    <mergeCell ref="A52:B52"/>
  </mergeCells>
  <conditionalFormatting sqref="C18:L19">
    <cfRule type="expression" dxfId="14" priority="5">
      <formula>$V18=1</formula>
    </cfRule>
  </conditionalFormatting>
  <conditionalFormatting sqref="C75:D95">
    <cfRule type="expression" dxfId="13" priority="32">
      <formula>C$139=1</formula>
    </cfRule>
  </conditionalFormatting>
  <conditionalFormatting sqref="B27:L34">
    <cfRule type="expression" dxfId="12" priority="3">
      <formula>$V27=1</formula>
    </cfRule>
  </conditionalFormatting>
  <conditionalFormatting sqref="C74:D74">
    <cfRule type="expression" dxfId="11" priority="2">
      <formula>C$139=1</formula>
    </cfRule>
  </conditionalFormatting>
  <conditionalFormatting sqref="H76:I95">
    <cfRule type="expression" dxfId="10" priority="265">
      <formula>H$139=1</formula>
    </cfRule>
  </conditionalFormatting>
  <dataValidations count="1">
    <dataValidation type="list" allowBlank="1" showInputMessage="1" showErrorMessage="1" sqref="C76:C95">
      <formula1>$C$141:$C$142</formula1>
    </dataValidation>
  </dataValidations>
  <printOptions horizontalCentered="1"/>
  <pageMargins left="0.39370078740157483" right="0.39370078740157483" top="0.39370078740157483" bottom="0.19685039370078741" header="0.31496062992125984" footer="0.31496062992125984"/>
  <pageSetup scale="98" orientation="landscape" r:id="rId1"/>
  <rowBreaks count="2" manualBreakCount="2">
    <brk id="28" max="14" man="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11</xdr:col>
                    <xdr:colOff>180975</xdr:colOff>
                    <xdr:row>16</xdr:row>
                    <xdr:rowOff>457200</xdr:rowOff>
                  </from>
                  <to>
                    <xdr:col>11</xdr:col>
                    <xdr:colOff>457200</xdr:colOff>
                    <xdr:row>18</xdr:row>
                    <xdr:rowOff>9525</xdr:rowOff>
                  </to>
                </anchor>
              </controlPr>
            </control>
          </mc:Choice>
        </mc:AlternateContent>
        <mc:AlternateContent xmlns:mc="http://schemas.openxmlformats.org/markup-compatibility/2006">
          <mc:Choice Requires="x14">
            <control shapeId="65552" r:id="rId5" name="Check Box 16">
              <controlPr defaultSize="0" autoFill="0" autoLine="0" autoPict="0">
                <anchor moveWithCells="1">
                  <from>
                    <xdr:col>11</xdr:col>
                    <xdr:colOff>180975</xdr:colOff>
                    <xdr:row>17</xdr:row>
                    <xdr:rowOff>161925</xdr:rowOff>
                  </from>
                  <to>
                    <xdr:col>11</xdr:col>
                    <xdr:colOff>457200</xdr:colOff>
                    <xdr:row>19</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opLeftCell="A21" zoomScaleNormal="100" workbookViewId="0">
      <selection activeCell="F34" sqref="F34"/>
    </sheetView>
  </sheetViews>
  <sheetFormatPr defaultColWidth="9.140625" defaultRowHeight="15" x14ac:dyDescent="0.25"/>
  <cols>
    <col min="1" max="1" width="4.7109375" style="32" customWidth="1"/>
    <col min="2" max="2" width="20.28515625" style="32" customWidth="1"/>
    <col min="3" max="3" width="17.140625" style="32" customWidth="1"/>
    <col min="4" max="4" width="9.140625" style="32" customWidth="1"/>
    <col min="5" max="5" width="25" style="32" customWidth="1"/>
    <col min="6" max="11" width="9.140625" style="32" customWidth="1"/>
    <col min="12" max="12" width="3.7109375" style="31" customWidth="1"/>
    <col min="13" max="13" width="3.85546875" style="32" customWidth="1"/>
    <col min="14" max="16384" width="9.140625" style="32"/>
  </cols>
  <sheetData>
    <row r="1" spans="1:13" ht="30" customHeight="1" x14ac:dyDescent="0.25">
      <c r="A1" s="895" t="s">
        <v>351</v>
      </c>
      <c r="B1" s="895"/>
      <c r="C1" s="895"/>
      <c r="D1" s="895"/>
      <c r="E1" s="895"/>
      <c r="F1" s="895"/>
      <c r="G1" s="895"/>
      <c r="H1" s="895"/>
      <c r="I1" s="895"/>
      <c r="J1" s="895"/>
      <c r="K1" s="895"/>
      <c r="L1" s="895"/>
      <c r="M1" s="895"/>
    </row>
    <row r="2" spans="1:13" ht="15" customHeight="1" x14ac:dyDescent="0.25">
      <c r="C2" s="220"/>
      <c r="D2" s="220"/>
      <c r="E2" s="220"/>
      <c r="F2" s="220"/>
      <c r="G2" s="220"/>
      <c r="H2" s="220"/>
      <c r="I2" s="220"/>
    </row>
    <row r="3" spans="1:13" ht="15" customHeight="1" x14ac:dyDescent="0.25">
      <c r="B3" s="242" t="s">
        <v>130</v>
      </c>
      <c r="C3" s="28"/>
      <c r="D3" s="28"/>
      <c r="E3" s="28"/>
      <c r="F3" s="28"/>
      <c r="G3" s="28"/>
      <c r="H3" s="28"/>
      <c r="I3" s="28"/>
    </row>
    <row r="4" spans="1:13" ht="15" customHeight="1" x14ac:dyDescent="0.25">
      <c r="B4" s="242" t="s">
        <v>381</v>
      </c>
      <c r="C4" s="306"/>
      <c r="D4" s="306"/>
      <c r="E4" s="306"/>
      <c r="F4" s="306"/>
      <c r="G4" s="306"/>
      <c r="H4" s="306"/>
      <c r="I4" s="306"/>
    </row>
    <row r="5" spans="1:13" ht="15" customHeight="1" x14ac:dyDescent="0.25">
      <c r="B5" s="242" t="s">
        <v>188</v>
      </c>
      <c r="C5" s="306"/>
      <c r="D5" s="306"/>
      <c r="E5" s="306"/>
      <c r="F5" s="306"/>
      <c r="G5" s="306"/>
      <c r="H5" s="306"/>
      <c r="I5" s="306"/>
    </row>
    <row r="6" spans="1:13" ht="12.75" customHeight="1" x14ac:dyDescent="0.25">
      <c r="B6" s="242"/>
      <c r="C6" s="306"/>
      <c r="D6" s="306"/>
      <c r="E6" s="306"/>
      <c r="F6" s="306"/>
      <c r="G6" s="306"/>
      <c r="H6" s="306"/>
      <c r="I6" s="306"/>
    </row>
    <row r="7" spans="1:13" s="164" customFormat="1" ht="18" customHeight="1" x14ac:dyDescent="0.25">
      <c r="A7" s="896" t="s">
        <v>380</v>
      </c>
      <c r="B7" s="896"/>
      <c r="C7" s="896"/>
      <c r="D7" s="896"/>
      <c r="E7" s="896"/>
      <c r="F7" s="896"/>
      <c r="G7" s="896"/>
      <c r="H7" s="896"/>
      <c r="I7" s="896"/>
      <c r="J7" s="896"/>
      <c r="K7" s="896"/>
      <c r="L7" s="896"/>
      <c r="M7" s="896"/>
    </row>
    <row r="8" spans="1:13" ht="15.75" customHeight="1" x14ac:dyDescent="0.25">
      <c r="A8" s="164"/>
      <c r="B8" s="164"/>
      <c r="C8" s="315"/>
      <c r="D8" s="315"/>
      <c r="E8" s="315"/>
      <c r="F8" s="315"/>
      <c r="G8" s="315"/>
      <c r="H8" s="315"/>
      <c r="I8" s="315"/>
      <c r="J8" s="164"/>
      <c r="K8" s="164"/>
      <c r="L8" s="192"/>
    </row>
    <row r="9" spans="1:13" ht="20.100000000000001" customHeight="1" x14ac:dyDescent="0.25">
      <c r="A9" s="897" t="s">
        <v>165</v>
      </c>
      <c r="B9" s="897"/>
      <c r="C9" s="897"/>
      <c r="D9" s="897"/>
      <c r="E9" s="897"/>
      <c r="F9" s="897"/>
      <c r="G9" s="897"/>
      <c r="H9" s="897"/>
      <c r="I9" s="897"/>
      <c r="J9" s="897"/>
      <c r="K9" s="897"/>
      <c r="L9" s="897"/>
      <c r="M9" s="371"/>
    </row>
    <row r="10" spans="1:13" s="31" customFormat="1" ht="12.75" customHeight="1" x14ac:dyDescent="0.25">
      <c r="A10" s="898"/>
      <c r="B10" s="192"/>
      <c r="C10" s="316"/>
      <c r="D10" s="316"/>
      <c r="E10" s="316"/>
      <c r="F10" s="316"/>
      <c r="G10" s="316"/>
      <c r="H10" s="316"/>
      <c r="I10" s="316"/>
      <c r="J10" s="192"/>
      <c r="K10" s="192"/>
      <c r="L10" s="192"/>
      <c r="M10" s="371"/>
    </row>
    <row r="11" spans="1:13" ht="18" customHeight="1" x14ac:dyDescent="0.25">
      <c r="A11" s="898"/>
      <c r="B11" s="192"/>
      <c r="C11" s="400"/>
      <c r="D11" s="400"/>
      <c r="E11" s="400"/>
      <c r="F11" s="400"/>
      <c r="G11" s="400"/>
      <c r="H11" s="400"/>
      <c r="I11" s="400"/>
      <c r="J11" s="192"/>
      <c r="K11" s="192"/>
      <c r="L11" s="192"/>
      <c r="M11" s="371"/>
    </row>
    <row r="12" spans="1:13" x14ac:dyDescent="0.25">
      <c r="A12" s="898"/>
      <c r="B12" s="506" t="s">
        <v>3</v>
      </c>
      <c r="C12" s="890" t="s">
        <v>4</v>
      </c>
      <c r="D12" s="899"/>
      <c r="E12" s="899"/>
      <c r="F12" s="899"/>
      <c r="G12" s="899"/>
      <c r="H12" s="899"/>
      <c r="I12" s="899"/>
      <c r="J12" s="899"/>
      <c r="K12" s="891"/>
      <c r="L12" s="192"/>
      <c r="M12" s="371"/>
    </row>
    <row r="13" spans="1:13" ht="46.5" customHeight="1" x14ac:dyDescent="0.25">
      <c r="A13" s="898"/>
      <c r="B13" s="307" t="s">
        <v>324</v>
      </c>
      <c r="C13" s="900" t="s">
        <v>428</v>
      </c>
      <c r="D13" s="901"/>
      <c r="E13" s="901"/>
      <c r="F13" s="901"/>
      <c r="G13" s="901"/>
      <c r="H13" s="901"/>
      <c r="I13" s="901"/>
      <c r="J13" s="901"/>
      <c r="K13" s="902"/>
      <c r="L13" s="192"/>
      <c r="M13" s="371"/>
    </row>
    <row r="14" spans="1:13" ht="33" customHeight="1" x14ac:dyDescent="0.25">
      <c r="A14" s="898"/>
      <c r="B14" s="451" t="s">
        <v>2</v>
      </c>
      <c r="C14" s="903" t="s">
        <v>330</v>
      </c>
      <c r="D14" s="903"/>
      <c r="E14" s="903"/>
      <c r="F14" s="903"/>
      <c r="G14" s="903"/>
      <c r="H14" s="903"/>
      <c r="I14" s="903"/>
      <c r="J14" s="903"/>
      <c r="K14" s="903"/>
      <c r="L14" s="192"/>
      <c r="M14" s="371"/>
    </row>
    <row r="15" spans="1:13" s="31" customFormat="1" ht="15.75" customHeight="1" x14ac:dyDescent="0.25">
      <c r="A15" s="898"/>
      <c r="B15" s="192"/>
      <c r="C15" s="325"/>
      <c r="D15" s="326"/>
      <c r="E15" s="326"/>
      <c r="F15" s="326"/>
      <c r="G15" s="326"/>
      <c r="H15" s="326"/>
      <c r="I15" s="326"/>
      <c r="J15" s="326"/>
      <c r="K15" s="326"/>
      <c r="L15" s="192"/>
      <c r="M15" s="371"/>
    </row>
    <row r="16" spans="1:13" ht="27" customHeight="1" x14ac:dyDescent="0.25">
      <c r="A16" s="898"/>
      <c r="B16" s="937" t="s">
        <v>429</v>
      </c>
      <c r="C16" s="937"/>
      <c r="D16" s="937"/>
      <c r="E16" s="937"/>
      <c r="F16" s="937"/>
      <c r="G16" s="937"/>
      <c r="H16" s="937"/>
      <c r="I16" s="937"/>
      <c r="J16" s="937"/>
      <c r="K16" s="937"/>
      <c r="L16" s="937"/>
      <c r="M16" s="371"/>
    </row>
    <row r="17" spans="1:13" ht="15" customHeight="1" x14ac:dyDescent="0.25">
      <c r="A17" s="898"/>
      <c r="B17" s="256"/>
      <c r="C17" s="904" t="s">
        <v>493</v>
      </c>
      <c r="D17" s="904"/>
      <c r="E17" s="904"/>
      <c r="F17" s="904"/>
      <c r="G17" s="904"/>
      <c r="H17" s="904"/>
      <c r="I17" s="904"/>
      <c r="J17" s="904"/>
      <c r="K17" s="904"/>
      <c r="L17" s="256"/>
      <c r="M17" s="371"/>
    </row>
    <row r="18" spans="1:13" ht="30" customHeight="1" x14ac:dyDescent="0.25">
      <c r="A18" s="898"/>
      <c r="B18" s="256"/>
      <c r="C18" s="904"/>
      <c r="D18" s="904"/>
      <c r="E18" s="904"/>
      <c r="F18" s="904"/>
      <c r="G18" s="904"/>
      <c r="H18" s="904"/>
      <c r="I18" s="904"/>
      <c r="J18" s="904"/>
      <c r="K18" s="904"/>
      <c r="L18" s="256"/>
      <c r="M18" s="371"/>
    </row>
    <row r="19" spans="1:13" ht="13.5" customHeight="1" x14ac:dyDescent="0.25">
      <c r="A19" s="386"/>
      <c r="B19" s="192"/>
      <c r="C19" s="387"/>
      <c r="D19" s="387"/>
      <c r="E19" s="387"/>
      <c r="F19" s="387"/>
      <c r="G19" s="387"/>
      <c r="H19" s="387"/>
      <c r="I19" s="387"/>
      <c r="J19" s="387"/>
      <c r="K19" s="387"/>
      <c r="L19" s="192"/>
      <c r="M19" s="371"/>
    </row>
    <row r="20" spans="1:13" ht="13.5" customHeight="1" x14ac:dyDescent="0.25">
      <c r="A20" s="383"/>
      <c r="B20" s="384"/>
      <c r="C20" s="371"/>
      <c r="D20" s="371"/>
      <c r="E20" s="371"/>
      <c r="F20" s="371"/>
      <c r="G20" s="371"/>
      <c r="H20" s="371"/>
      <c r="I20" s="371"/>
      <c r="J20" s="371"/>
      <c r="K20" s="371"/>
      <c r="L20" s="371"/>
      <c r="M20" s="371"/>
    </row>
    <row r="21" spans="1:13" x14ac:dyDescent="0.25">
      <c r="A21" s="502"/>
      <c r="B21" s="503"/>
      <c r="J21" s="237"/>
      <c r="K21" s="250" t="s">
        <v>222</v>
      </c>
    </row>
    <row r="22" spans="1:13" ht="15.75" x14ac:dyDescent="0.25">
      <c r="A22" s="310"/>
      <c r="B22" s="310"/>
      <c r="C22" s="310"/>
      <c r="D22" s="310"/>
      <c r="E22" s="310"/>
      <c r="F22" s="310"/>
      <c r="G22" s="310"/>
      <c r="H22" s="310"/>
      <c r="I22" s="310"/>
      <c r="J22" s="310"/>
      <c r="K22" s="310"/>
      <c r="L22" s="310"/>
      <c r="M22" s="31"/>
    </row>
    <row r="23" spans="1:13" s="31" customFormat="1" ht="19.5" customHeight="1" x14ac:dyDescent="0.25">
      <c r="A23" s="911" t="s">
        <v>94</v>
      </c>
      <c r="B23" s="911"/>
      <c r="C23" s="911"/>
      <c r="D23" s="911"/>
      <c r="E23" s="911"/>
      <c r="F23" s="911"/>
      <c r="G23" s="911"/>
      <c r="H23" s="911"/>
      <c r="I23" s="911"/>
      <c r="J23" s="911"/>
      <c r="K23" s="911"/>
      <c r="L23" s="911"/>
      <c r="M23" s="345"/>
    </row>
    <row r="24" spans="1:13" ht="12.75" customHeight="1" x14ac:dyDescent="0.25">
      <c r="A24" s="345"/>
      <c r="B24" s="311"/>
      <c r="C24" s="192"/>
      <c r="D24" s="317"/>
      <c r="E24" s="317"/>
      <c r="F24" s="317"/>
      <c r="G24" s="317"/>
      <c r="H24" s="317"/>
      <c r="I24" s="317"/>
      <c r="J24" s="192"/>
      <c r="K24" s="192"/>
      <c r="L24" s="192"/>
      <c r="M24" s="345"/>
    </row>
    <row r="25" spans="1:13" s="31" customFormat="1" ht="18.75" customHeight="1" x14ac:dyDescent="0.25">
      <c r="A25" s="345"/>
      <c r="B25" s="255" t="s">
        <v>234</v>
      </c>
      <c r="C25" s="256"/>
      <c r="D25" s="257"/>
      <c r="E25" s="257"/>
      <c r="F25" s="257"/>
      <c r="G25" s="257"/>
      <c r="H25" s="257"/>
      <c r="I25" s="257"/>
      <c r="J25" s="256"/>
      <c r="K25" s="256"/>
      <c r="L25" s="256"/>
      <c r="M25" s="345"/>
    </row>
    <row r="26" spans="1:13" ht="12" customHeight="1" x14ac:dyDescent="0.25">
      <c r="A26" s="345"/>
      <c r="C26" s="259"/>
      <c r="D26" s="260"/>
      <c r="E26" s="259"/>
      <c r="F26" s="259"/>
      <c r="G26" s="259"/>
      <c r="H26" s="259"/>
      <c r="I26" s="192"/>
      <c r="J26" s="192"/>
      <c r="K26" s="192"/>
      <c r="L26" s="192"/>
      <c r="M26" s="345"/>
    </row>
    <row r="27" spans="1:13" ht="15" customHeight="1" x14ac:dyDescent="0.25">
      <c r="A27" s="388" t="s">
        <v>66</v>
      </c>
      <c r="B27" s="265" t="s">
        <v>95</v>
      </c>
      <c r="C27" s="319"/>
      <c r="D27" s="319"/>
      <c r="E27" s="319"/>
      <c r="F27" s="319"/>
      <c r="G27" s="319"/>
      <c r="H27" s="319"/>
      <c r="I27" s="319"/>
      <c r="J27" s="319"/>
      <c r="K27" s="319"/>
      <c r="L27" s="319"/>
      <c r="M27" s="345"/>
    </row>
    <row r="28" spans="1:13" ht="16.5" customHeight="1" x14ac:dyDescent="0.25">
      <c r="A28" s="388"/>
      <c r="B28" s="912" t="s">
        <v>375</v>
      </c>
      <c r="C28" s="912"/>
      <c r="D28" s="912"/>
      <c r="E28" s="912"/>
      <c r="F28" s="912"/>
      <c r="G28" s="912"/>
      <c r="H28" s="912"/>
      <c r="I28" s="912"/>
      <c r="J28" s="912"/>
      <c r="K28" s="912"/>
      <c r="L28" s="912"/>
      <c r="M28" s="345"/>
    </row>
    <row r="29" spans="1:13" s="31" customFormat="1" ht="15.75" customHeight="1" x14ac:dyDescent="0.25">
      <c r="A29" s="388"/>
      <c r="B29" s="320"/>
      <c r="C29" s="192"/>
      <c r="D29" s="192"/>
      <c r="E29" s="192"/>
      <c r="F29" s="192"/>
      <c r="G29" s="192"/>
      <c r="H29" s="192"/>
      <c r="I29" s="192"/>
      <c r="J29" s="192"/>
      <c r="K29" s="192"/>
      <c r="L29" s="192"/>
      <c r="M29" s="345"/>
    </row>
    <row r="30" spans="1:13" ht="29.25" customHeight="1" x14ac:dyDescent="0.25">
      <c r="A30" s="389"/>
      <c r="B30" s="892" t="s">
        <v>239</v>
      </c>
      <c r="C30" s="892"/>
      <c r="D30" s="892"/>
      <c r="E30" s="892"/>
      <c r="F30" s="892"/>
      <c r="G30" s="892"/>
      <c r="H30" s="892"/>
      <c r="I30" s="892"/>
      <c r="J30" s="892"/>
      <c r="K30" s="892"/>
      <c r="L30" s="892"/>
      <c r="M30" s="345"/>
    </row>
    <row r="31" spans="1:13" s="31" customFormat="1" ht="14.25" customHeight="1" x14ac:dyDescent="0.25">
      <c r="A31" s="389"/>
      <c r="B31" s="321"/>
      <c r="C31" s="321"/>
      <c r="D31" s="321"/>
      <c r="E31" s="321"/>
      <c r="F31" s="321"/>
      <c r="G31" s="321"/>
      <c r="H31" s="321"/>
      <c r="I31" s="321"/>
      <c r="J31" s="321"/>
      <c r="K31" s="321"/>
      <c r="L31" s="321"/>
      <c r="M31" s="345"/>
    </row>
    <row r="32" spans="1:13" x14ac:dyDescent="0.25">
      <c r="A32" s="345"/>
      <c r="B32" s="344" t="s">
        <v>180</v>
      </c>
      <c r="C32" s="192"/>
      <c r="D32" s="192"/>
      <c r="E32" s="192"/>
      <c r="F32" s="344" t="s">
        <v>181</v>
      </c>
      <c r="G32" s="192"/>
      <c r="H32" s="192"/>
      <c r="I32" s="192"/>
      <c r="J32" s="192"/>
      <c r="K32" s="192"/>
      <c r="L32" s="192"/>
      <c r="M32" s="345"/>
    </row>
    <row r="33" spans="1:13" ht="41.25" customHeight="1" x14ac:dyDescent="0.25">
      <c r="A33" s="345"/>
      <c r="B33" s="913" t="s">
        <v>1</v>
      </c>
      <c r="C33" s="501" t="s">
        <v>237</v>
      </c>
      <c r="D33" s="192"/>
      <c r="E33" s="402"/>
      <c r="F33" s="915" t="s">
        <v>238</v>
      </c>
      <c r="G33" s="915"/>
      <c r="H33" s="915"/>
      <c r="I33" s="192"/>
      <c r="J33" s="192"/>
      <c r="K33" s="192"/>
      <c r="L33" s="192"/>
      <c r="M33" s="345"/>
    </row>
    <row r="34" spans="1:13" ht="30" x14ac:dyDescent="0.25">
      <c r="A34" s="345"/>
      <c r="B34" s="914"/>
      <c r="C34" s="499" t="s">
        <v>382</v>
      </c>
      <c r="D34" s="192"/>
      <c r="E34" s="916"/>
      <c r="F34" s="322" t="s">
        <v>499</v>
      </c>
      <c r="G34" s="324" t="s">
        <v>497</v>
      </c>
      <c r="H34" s="324" t="s">
        <v>496</v>
      </c>
      <c r="I34" s="192"/>
      <c r="J34" s="192"/>
      <c r="K34" s="192"/>
      <c r="L34" s="192"/>
      <c r="M34" s="345"/>
    </row>
    <row r="35" spans="1:13" ht="15" customHeight="1" x14ac:dyDescent="0.25">
      <c r="A35" s="345"/>
      <c r="B35" s="348" t="str">
        <f>IF('Bendras vertinimas'!$B$20="","",'Bendras vertinimas'!$B$20)</f>
        <v>Tiekėjas 1</v>
      </c>
      <c r="C35" s="327">
        <v>120</v>
      </c>
      <c r="D35" s="192"/>
      <c r="E35" s="916"/>
      <c r="F35" s="273">
        <f>IF(C35="","",C35)</f>
        <v>120</v>
      </c>
      <c r="G35" s="272">
        <f>'Kriterijų sąrašas'!L13</f>
        <v>5</v>
      </c>
      <c r="H35" s="273">
        <f>IFERROR(IF($G$35=0,"",ROUND(F35*$G$35/MAX($F$35:$F$54),3)),"")</f>
        <v>2</v>
      </c>
      <c r="I35" s="403"/>
      <c r="J35" s="194"/>
      <c r="K35" s="194"/>
      <c r="L35" s="194"/>
      <c r="M35" s="345"/>
    </row>
    <row r="36" spans="1:13" x14ac:dyDescent="0.25">
      <c r="A36" s="345"/>
      <c r="B36" s="348" t="str">
        <f>IF('Bendras vertinimas'!$B$21="","",'Bendras vertinimas'!$B$21)</f>
        <v>Tiekėjas 2</v>
      </c>
      <c r="C36" s="327">
        <v>180</v>
      </c>
      <c r="D36" s="192"/>
      <c r="E36" s="916"/>
      <c r="F36" s="273">
        <f t="shared" ref="F36:F54" si="0">IF(C36="","",C36)</f>
        <v>180</v>
      </c>
      <c r="G36" s="263"/>
      <c r="H36" s="273">
        <f t="shared" ref="H36:H54" si="1">IFERROR(IF($G$35=0,"",ROUND(F36*$G$35/MAX($F$35:$F$54),3)),"")</f>
        <v>3</v>
      </c>
      <c r="I36" s="403"/>
      <c r="J36" s="194"/>
      <c r="K36" s="194"/>
      <c r="L36" s="194"/>
      <c r="M36" s="345"/>
    </row>
    <row r="37" spans="1:13" x14ac:dyDescent="0.25">
      <c r="A37" s="345"/>
      <c r="B37" s="348" t="str">
        <f>IF('Bendras vertinimas'!$B$22="","",'Bendras vertinimas'!$B$22)</f>
        <v>Tiekėjas 3</v>
      </c>
      <c r="C37" s="327">
        <v>220</v>
      </c>
      <c r="D37" s="192"/>
      <c r="E37" s="916"/>
      <c r="F37" s="273">
        <f t="shared" si="0"/>
        <v>220</v>
      </c>
      <c r="G37" s="263"/>
      <c r="H37" s="273">
        <f t="shared" si="1"/>
        <v>3.6669999999999998</v>
      </c>
      <c r="I37" s="403"/>
      <c r="J37" s="194"/>
      <c r="K37" s="194"/>
      <c r="L37" s="194"/>
      <c r="M37" s="345"/>
    </row>
    <row r="38" spans="1:13" x14ac:dyDescent="0.25">
      <c r="A38" s="345"/>
      <c r="B38" s="348" t="str">
        <f>IF('Bendras vertinimas'!$B$23="","",'Bendras vertinimas'!$B$23)</f>
        <v>Tiekėjas 4</v>
      </c>
      <c r="C38" s="327">
        <v>300</v>
      </c>
      <c r="D38" s="192"/>
      <c r="E38" s="916"/>
      <c r="F38" s="273">
        <f t="shared" si="0"/>
        <v>300</v>
      </c>
      <c r="G38" s="263"/>
      <c r="H38" s="273">
        <f t="shared" si="1"/>
        <v>5</v>
      </c>
      <c r="I38" s="403"/>
      <c r="J38" s="194"/>
      <c r="K38" s="194"/>
      <c r="L38" s="194"/>
      <c r="M38" s="345"/>
    </row>
    <row r="39" spans="1:13" x14ac:dyDescent="0.25">
      <c r="A39" s="345"/>
      <c r="B39" s="348" t="str">
        <f>IF('Bendras vertinimas'!$B$24="","",'Bendras vertinimas'!$B$24)</f>
        <v>Tiekėjas 5</v>
      </c>
      <c r="C39" s="327"/>
      <c r="D39" s="192"/>
      <c r="E39" s="916"/>
      <c r="F39" s="273" t="str">
        <f t="shared" si="0"/>
        <v/>
      </c>
      <c r="G39" s="263"/>
      <c r="H39" s="273" t="str">
        <f t="shared" si="1"/>
        <v/>
      </c>
      <c r="I39" s="192"/>
      <c r="J39" s="192"/>
      <c r="K39" s="192"/>
      <c r="L39" s="192"/>
      <c r="M39" s="345"/>
    </row>
    <row r="40" spans="1:13" ht="15.75" customHeight="1" x14ac:dyDescent="0.25">
      <c r="A40" s="345"/>
      <c r="B40" s="348" t="str">
        <f>IF('Bendras vertinimas'!$B$25="","",'Bendras vertinimas'!$B$25)</f>
        <v>Tiekėjas 6</v>
      </c>
      <c r="C40" s="327"/>
      <c r="D40" s="192"/>
      <c r="E40" s="916"/>
      <c r="F40" s="273" t="str">
        <f t="shared" si="0"/>
        <v/>
      </c>
      <c r="G40" s="263"/>
      <c r="H40" s="273" t="str">
        <f t="shared" si="1"/>
        <v/>
      </c>
      <c r="I40" s="403"/>
      <c r="J40" s="158"/>
      <c r="K40" s="158"/>
      <c r="L40" s="158"/>
      <c r="M40" s="345"/>
    </row>
    <row r="41" spans="1:13" x14ac:dyDescent="0.25">
      <c r="A41" s="345"/>
      <c r="B41" s="348" t="str">
        <f>IF('Bendras vertinimas'!$B$26="","",'Bendras vertinimas'!$B$26)</f>
        <v>Tiekėjas 7</v>
      </c>
      <c r="C41" s="327"/>
      <c r="D41" s="192"/>
      <c r="E41" s="916"/>
      <c r="F41" s="273" t="str">
        <f t="shared" si="0"/>
        <v/>
      </c>
      <c r="G41" s="263"/>
      <c r="H41" s="273" t="str">
        <f t="shared" si="1"/>
        <v/>
      </c>
      <c r="I41" s="403"/>
      <c r="J41" s="158"/>
      <c r="K41" s="158"/>
      <c r="L41" s="158"/>
      <c r="M41" s="345"/>
    </row>
    <row r="42" spans="1:13" x14ac:dyDescent="0.25">
      <c r="A42" s="345"/>
      <c r="B42" s="348" t="str">
        <f>IF('Bendras vertinimas'!$B$27="","",'Bendras vertinimas'!$B$27)</f>
        <v>Tiekėjas 8</v>
      </c>
      <c r="C42" s="327"/>
      <c r="D42" s="192"/>
      <c r="E42" s="916"/>
      <c r="F42" s="273" t="str">
        <f t="shared" si="0"/>
        <v/>
      </c>
      <c r="G42" s="263"/>
      <c r="H42" s="273" t="str">
        <f t="shared" si="1"/>
        <v/>
      </c>
      <c r="I42" s="403"/>
      <c r="J42" s="158"/>
      <c r="K42" s="158"/>
      <c r="L42" s="158"/>
      <c r="M42" s="345"/>
    </row>
    <row r="43" spans="1:13" x14ac:dyDescent="0.25">
      <c r="A43" s="345"/>
      <c r="B43" s="348" t="str">
        <f>IF('Bendras vertinimas'!$B$28="","",'Bendras vertinimas'!$B$28)</f>
        <v>Tiekėjas 9</v>
      </c>
      <c r="C43" s="327"/>
      <c r="D43" s="192"/>
      <c r="E43" s="916"/>
      <c r="F43" s="273" t="str">
        <f t="shared" si="0"/>
        <v/>
      </c>
      <c r="G43" s="263"/>
      <c r="H43" s="273" t="str">
        <f t="shared" si="1"/>
        <v/>
      </c>
      <c r="I43" s="403"/>
      <c r="J43" s="158"/>
      <c r="K43" s="158"/>
      <c r="L43" s="158"/>
      <c r="M43" s="345"/>
    </row>
    <row r="44" spans="1:13" x14ac:dyDescent="0.25">
      <c r="A44" s="345"/>
      <c r="B44" s="348" t="str">
        <f>IF('Bendras vertinimas'!$B$29="","",'Bendras vertinimas'!$B$29)</f>
        <v>Tiekėjas 10</v>
      </c>
      <c r="C44" s="327"/>
      <c r="D44" s="192"/>
      <c r="E44" s="916"/>
      <c r="F44" s="273" t="str">
        <f t="shared" si="0"/>
        <v/>
      </c>
      <c r="G44" s="263"/>
      <c r="H44" s="273" t="str">
        <f t="shared" si="1"/>
        <v/>
      </c>
      <c r="I44" s="403"/>
      <c r="J44" s="158"/>
      <c r="K44" s="158"/>
      <c r="L44" s="158"/>
      <c r="M44" s="345"/>
    </row>
    <row r="45" spans="1:13" x14ac:dyDescent="0.25">
      <c r="A45" s="345"/>
      <c r="B45" s="348" t="str">
        <f>IF('Bendras vertinimas'!$B$30="","",'Bendras vertinimas'!$B$30)</f>
        <v>Tiekėjas 11</v>
      </c>
      <c r="C45" s="327"/>
      <c r="D45" s="192"/>
      <c r="E45" s="500"/>
      <c r="F45" s="273" t="str">
        <f t="shared" si="0"/>
        <v/>
      </c>
      <c r="G45" s="263"/>
      <c r="H45" s="273" t="str">
        <f t="shared" si="1"/>
        <v/>
      </c>
      <c r="I45" s="401"/>
      <c r="J45" s="401"/>
      <c r="K45" s="401"/>
      <c r="L45" s="401"/>
      <c r="M45" s="345"/>
    </row>
    <row r="46" spans="1:13" x14ac:dyDescent="0.25">
      <c r="A46" s="345"/>
      <c r="B46" s="348" t="str">
        <f>IF('Bendras vertinimas'!$B$31="","",'Bendras vertinimas'!$B$31)</f>
        <v>Tiekėjas 12</v>
      </c>
      <c r="C46" s="327"/>
      <c r="D46" s="192"/>
      <c r="E46" s="500"/>
      <c r="F46" s="273" t="str">
        <f t="shared" si="0"/>
        <v/>
      </c>
      <c r="G46" s="263"/>
      <c r="H46" s="273" t="str">
        <f t="shared" si="1"/>
        <v/>
      </c>
      <c r="I46" s="401"/>
      <c r="J46" s="401"/>
      <c r="K46" s="401"/>
      <c r="L46" s="401"/>
      <c r="M46" s="345"/>
    </row>
    <row r="47" spans="1:13" x14ac:dyDescent="0.25">
      <c r="A47" s="345"/>
      <c r="B47" s="348" t="str">
        <f>IF('Bendras vertinimas'!$B$32="","",'Bendras vertinimas'!$B$32)</f>
        <v>Tiekėjas 13</v>
      </c>
      <c r="C47" s="327"/>
      <c r="D47" s="192"/>
      <c r="E47" s="500"/>
      <c r="F47" s="273" t="str">
        <f t="shared" si="0"/>
        <v/>
      </c>
      <c r="G47" s="263"/>
      <c r="H47" s="273" t="str">
        <f t="shared" si="1"/>
        <v/>
      </c>
      <c r="I47" s="401"/>
      <c r="J47" s="401"/>
      <c r="K47" s="401"/>
      <c r="L47" s="401"/>
      <c r="M47" s="345"/>
    </row>
    <row r="48" spans="1:13" x14ac:dyDescent="0.25">
      <c r="A48" s="345"/>
      <c r="B48" s="348" t="str">
        <f>IF('Bendras vertinimas'!$B$33="","",'Bendras vertinimas'!$B$33)</f>
        <v>Tiekėjas 14</v>
      </c>
      <c r="C48" s="327"/>
      <c r="D48" s="192"/>
      <c r="E48" s="500"/>
      <c r="F48" s="273" t="str">
        <f t="shared" si="0"/>
        <v/>
      </c>
      <c r="G48" s="263"/>
      <c r="H48" s="273" t="str">
        <f t="shared" si="1"/>
        <v/>
      </c>
      <c r="I48" s="401"/>
      <c r="J48" s="401"/>
      <c r="K48" s="401"/>
      <c r="L48" s="401"/>
      <c r="M48" s="345"/>
    </row>
    <row r="49" spans="1:14" x14ac:dyDescent="0.25">
      <c r="A49" s="345"/>
      <c r="B49" s="348" t="str">
        <f>IF('Bendras vertinimas'!$B$34="","",'Bendras vertinimas'!$B$34)</f>
        <v>Tiekėjas 15</v>
      </c>
      <c r="C49" s="327"/>
      <c r="D49" s="192"/>
      <c r="E49" s="500"/>
      <c r="F49" s="273" t="str">
        <f t="shared" si="0"/>
        <v/>
      </c>
      <c r="G49" s="263"/>
      <c r="H49" s="273" t="str">
        <f t="shared" si="1"/>
        <v/>
      </c>
      <c r="I49" s="401"/>
      <c r="J49" s="401"/>
      <c r="K49" s="401"/>
      <c r="L49" s="401"/>
      <c r="M49" s="345"/>
    </row>
    <row r="50" spans="1:14" x14ac:dyDescent="0.25">
      <c r="A50" s="345"/>
      <c r="B50" s="348" t="str">
        <f>IF('Bendras vertinimas'!$B$35="","",'Bendras vertinimas'!$B$35)</f>
        <v>Tiekėjas 16</v>
      </c>
      <c r="C50" s="327"/>
      <c r="D50" s="192"/>
      <c r="E50" s="500"/>
      <c r="F50" s="273" t="str">
        <f t="shared" si="0"/>
        <v/>
      </c>
      <c r="G50" s="263"/>
      <c r="H50" s="273" t="str">
        <f t="shared" si="1"/>
        <v/>
      </c>
      <c r="I50" s="401"/>
      <c r="J50" s="401"/>
      <c r="K50" s="401"/>
      <c r="L50" s="401"/>
      <c r="M50" s="345"/>
    </row>
    <row r="51" spans="1:14" x14ac:dyDescent="0.25">
      <c r="A51" s="345"/>
      <c r="B51" s="348" t="str">
        <f>IF('Bendras vertinimas'!$B$36="","",'Bendras vertinimas'!$B$36)</f>
        <v>Tiekėjas 17</v>
      </c>
      <c r="C51" s="327"/>
      <c r="D51" s="192"/>
      <c r="E51" s="500"/>
      <c r="F51" s="273" t="str">
        <f t="shared" si="0"/>
        <v/>
      </c>
      <c r="G51" s="263"/>
      <c r="H51" s="273" t="str">
        <f t="shared" si="1"/>
        <v/>
      </c>
      <c r="I51" s="401"/>
      <c r="J51" s="401"/>
      <c r="K51" s="401"/>
      <c r="L51" s="401"/>
      <c r="M51" s="345"/>
    </row>
    <row r="52" spans="1:14" x14ac:dyDescent="0.25">
      <c r="A52" s="345"/>
      <c r="B52" s="348" t="str">
        <f>IF('Bendras vertinimas'!$B$37="","",'Bendras vertinimas'!$B$37)</f>
        <v>Tiekėjas 18</v>
      </c>
      <c r="C52" s="327"/>
      <c r="D52" s="192"/>
      <c r="E52" s="500"/>
      <c r="F52" s="273" t="str">
        <f t="shared" si="0"/>
        <v/>
      </c>
      <c r="G52" s="263"/>
      <c r="H52" s="273" t="str">
        <f t="shared" si="1"/>
        <v/>
      </c>
      <c r="I52" s="401"/>
      <c r="J52" s="401"/>
      <c r="K52" s="401"/>
      <c r="L52" s="401"/>
      <c r="M52" s="345"/>
    </row>
    <row r="53" spans="1:14" x14ac:dyDescent="0.25">
      <c r="A53" s="345"/>
      <c r="B53" s="348" t="str">
        <f>IF('Bendras vertinimas'!$B$38="","",'Bendras vertinimas'!$B$38)</f>
        <v>Tiekėjas 19</v>
      </c>
      <c r="C53" s="327"/>
      <c r="D53" s="192"/>
      <c r="E53" s="500"/>
      <c r="F53" s="273" t="str">
        <f t="shared" si="0"/>
        <v/>
      </c>
      <c r="G53" s="263"/>
      <c r="H53" s="273" t="str">
        <f t="shared" si="1"/>
        <v/>
      </c>
      <c r="I53" s="401"/>
      <c r="J53" s="401"/>
      <c r="K53" s="401"/>
      <c r="L53" s="401"/>
      <c r="M53" s="345"/>
    </row>
    <row r="54" spans="1:14" x14ac:dyDescent="0.25">
      <c r="A54" s="345"/>
      <c r="B54" s="348" t="str">
        <f>IF('Bendras vertinimas'!$B$39="","",'Bendras vertinimas'!$B$39)</f>
        <v>Tiekėjas 20</v>
      </c>
      <c r="C54" s="327"/>
      <c r="D54" s="192"/>
      <c r="E54" s="500"/>
      <c r="F54" s="273" t="str">
        <f t="shared" si="0"/>
        <v/>
      </c>
      <c r="G54" s="263"/>
      <c r="H54" s="273" t="str">
        <f t="shared" si="1"/>
        <v/>
      </c>
      <c r="I54" s="401"/>
      <c r="J54" s="401"/>
      <c r="K54" s="401"/>
      <c r="L54" s="401"/>
      <c r="M54" s="345"/>
    </row>
    <row r="55" spans="1:14" ht="16.5" customHeight="1" x14ac:dyDescent="0.25">
      <c r="A55" s="345"/>
      <c r="B55" s="31"/>
      <c r="C55" s="31"/>
      <c r="D55" s="31"/>
      <c r="E55" s="31"/>
      <c r="F55" s="31"/>
      <c r="G55" s="31"/>
      <c r="H55" s="31"/>
      <c r="I55" s="31"/>
      <c r="J55" s="31"/>
      <c r="K55" s="31"/>
      <c r="M55" s="345"/>
    </row>
    <row r="56" spans="1:14" s="31" customFormat="1" ht="16.5" customHeight="1" x14ac:dyDescent="0.25">
      <c r="A56" s="345"/>
      <c r="B56" s="345"/>
      <c r="C56" s="345"/>
      <c r="D56" s="345"/>
      <c r="E56" s="345"/>
      <c r="F56" s="345"/>
      <c r="G56" s="345"/>
      <c r="H56" s="345"/>
      <c r="I56" s="345"/>
      <c r="J56" s="345"/>
      <c r="K56" s="345"/>
      <c r="L56" s="345"/>
      <c r="M56" s="345"/>
    </row>
    <row r="57" spans="1:14" x14ac:dyDescent="0.25">
      <c r="A57" s="31"/>
      <c r="B57" s="31"/>
      <c r="C57" s="31"/>
      <c r="D57" s="31"/>
      <c r="E57" s="31"/>
      <c r="F57" s="31"/>
      <c r="G57" s="31"/>
      <c r="H57" s="31"/>
      <c r="I57" s="31"/>
      <c r="J57" s="237"/>
      <c r="K57" s="250" t="s">
        <v>222</v>
      </c>
      <c r="M57" s="31"/>
      <c r="N57" s="31"/>
    </row>
  </sheetData>
  <mergeCells count="15">
    <mergeCell ref="A23:L23"/>
    <mergeCell ref="B28:L28"/>
    <mergeCell ref="B30:L30"/>
    <mergeCell ref="B33:B34"/>
    <mergeCell ref="F33:H33"/>
    <mergeCell ref="E34:E44"/>
    <mergeCell ref="A1:M1"/>
    <mergeCell ref="A7:M7"/>
    <mergeCell ref="A9:L9"/>
    <mergeCell ref="A10:A18"/>
    <mergeCell ref="C12:K12"/>
    <mergeCell ref="C13:K13"/>
    <mergeCell ref="C14:K14"/>
    <mergeCell ref="C17:K18"/>
    <mergeCell ref="B16:L16"/>
  </mergeCells>
  <conditionalFormatting sqref="B14:C14">
    <cfRule type="expression" dxfId="9" priority="1">
      <formula>$S14=1</formula>
    </cfRule>
  </conditionalFormatting>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Įvadas</vt:lpstr>
      <vt:lpstr>Pirkimo dokumentų rengimas</vt:lpstr>
      <vt:lpstr>Techninė specifikacija</vt:lpstr>
      <vt:lpstr>Kriterijų sąrašas</vt:lpstr>
      <vt:lpstr>DPagalb1</vt:lpstr>
      <vt:lpstr>Bendras vertinimas</vt:lpstr>
      <vt:lpstr>1. Elektra valdomos padėtys</vt:lpstr>
      <vt:lpstr>2. Lovos aukščio reguliavimas </vt:lpstr>
      <vt:lpstr>3. Lovos prailginimas</vt:lpstr>
      <vt:lpstr>4. Čiužinio storis</vt:lpstr>
      <vt:lpstr>5. Lovos apkrova</vt:lpstr>
      <vt:lpstr>6. Valdymo skydeliai</vt:lpstr>
      <vt:lpstr>7. Įrangos garantija</vt:lpstr>
      <vt:lpstr>6,7. P</vt:lpstr>
      <vt:lpstr>'1. Elektra valdomos padėtys'!Grįžti_į_bendrą_vertinimą</vt:lpstr>
      <vt:lpstr>'3. Lovos prailginimas'!Grįžti_į_bendrą_vertinimą</vt:lpstr>
      <vt:lpstr>'5. Lovos apkrova'!Grįžti_į_bendrą_vertinimą</vt:lpstr>
      <vt:lpstr>Grįžti_į_bendrą_vertinimą</vt:lpstr>
      <vt:lpstr>'7. Įrangos garantija'!Print_Area</vt:lpstr>
      <vt:lpstr>Įvadas!Print_Area</vt:lpstr>
      <vt:lpstr>'Kriterijų sąrašas'!Print_Area</vt:lpstr>
      <vt:lpstr>'Techninė specifikacija'!Print_Area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Birutė Meržvinskienė</cp:lastModifiedBy>
  <cp:lastPrinted>2018-01-23T14:45:40Z</cp:lastPrinted>
  <dcterms:created xsi:type="dcterms:W3CDTF">2017-05-11T06:04:32Z</dcterms:created>
  <dcterms:modified xsi:type="dcterms:W3CDTF">2018-08-30T07:48:38Z</dcterms:modified>
</cp:coreProperties>
</file>